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ocuments\LUIPERDS RUGBY\2020\KLERASIE\"/>
    </mc:Choice>
  </mc:AlternateContent>
  <xr:revisionPtr revIDLastSave="0" documentId="13_ncr:1_{BC5182F3-6B2E-4C22-9DCF-AE6DEF63CC66}" xr6:coauthVersionLast="45" xr6:coauthVersionMax="45" xr10:uidLastSave="{00000000-0000-0000-0000-000000000000}"/>
  <workbookProtection workbookAlgorithmName="SHA-512" workbookHashValue="UOF/yNkSn1NFzBTWK4Cu+2AWvvK4xaKxdDogXX5+ntVRFJ0A7OCdWpA84oUZxUIdP1fH/ZsObH6tZmpx4g8RXg==" workbookSaltValue="yUxZqlShloy0YAubneVHFg==" workbookSpinCount="100000" lockStructure="1"/>
  <bookViews>
    <workbookView xWindow="-120" yWindow="-120" windowWidth="20730" windowHeight="11160" tabRatio="781" xr2:uid="{00000000-000D-0000-FFFF-FFFF00000000}"/>
  </bookViews>
  <sheets>
    <sheet name="ORDER" sheetId="3" r:id="rId1"/>
    <sheet name="DATA" sheetId="2" state="hidden" r:id="rId2"/>
    <sheet name="INFO SHEET" sheetId="12" state="hidden" r:id="rId3"/>
  </sheets>
  <definedNames>
    <definedName name="_xlnm._FilterDatabase" localSheetId="1" hidden="1">DATA!$A$1:$X$101</definedName>
    <definedName name="BalancePersentasie">'INFO SHEET'!$B$12</definedName>
    <definedName name="BestelDatum">'INFO SHEET'!$B$9</definedName>
    <definedName name="DepositoDatum">'INFO SHEET'!$B$10</definedName>
    <definedName name="DepositoFormule">'INFO SHEET'!$B$13</definedName>
    <definedName name="DepositoPersentasie">'INFO SHEET'!$B$11</definedName>
    <definedName name="Items">DATA!$P$1:$AZ$10</definedName>
    <definedName name="Kouse">DATA!$L$10</definedName>
    <definedName name="_xlnm.Print_Area" localSheetId="0">ORDER!$A$1:$J$33</definedName>
    <definedName name="Pryse">DATA!$I$1:$J$21</definedName>
    <definedName name="Quantity">DATA!$N$2:$N$11</definedName>
    <definedName name="Referee">DATA!$C$2:$C$100</definedName>
    <definedName name="RefereeData">DATA!$C$1:$F$100</definedName>
    <definedName name="sIZE">DATA!$L$2:$L$21</definedName>
    <definedName name="Union">'INFO SHEET'!$B$14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K6" i="2" l="1"/>
  <c r="K7" i="2"/>
  <c r="K8" i="2"/>
  <c r="K9" i="2"/>
  <c r="K10" i="2"/>
  <c r="K11" i="2"/>
  <c r="K12" i="2"/>
  <c r="K14" i="2"/>
  <c r="K15" i="2"/>
  <c r="K16" i="2"/>
  <c r="K5" i="2" l="1"/>
  <c r="K4" i="2"/>
  <c r="K3" i="2"/>
  <c r="K2" i="2"/>
  <c r="D32" i="3" l="1"/>
  <c r="D30" i="3"/>
  <c r="B2" i="3"/>
  <c r="C27" i="2"/>
  <c r="C38" i="2"/>
  <c r="C55" i="2"/>
  <c r="C63" i="2"/>
  <c r="C70" i="2"/>
  <c r="C71" i="2"/>
  <c r="C98" i="2"/>
  <c r="C99" i="2"/>
  <c r="C100" i="2"/>
  <c r="C101" i="2"/>
  <c r="F3" i="2"/>
  <c r="F4" i="2"/>
  <c r="F5" i="2"/>
  <c r="F6" i="2"/>
  <c r="F7" i="2"/>
  <c r="F8" i="2"/>
  <c r="F11" i="2"/>
  <c r="F9" i="2"/>
  <c r="F10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8" i="2"/>
  <c r="F29" i="2"/>
  <c r="F30" i="2"/>
  <c r="F31" i="2"/>
  <c r="F32" i="2"/>
  <c r="F33" i="2"/>
  <c r="F34" i="2"/>
  <c r="F35" i="2"/>
  <c r="F36" i="2"/>
  <c r="F37" i="2"/>
  <c r="F39" i="2"/>
  <c r="F40" i="2"/>
  <c r="F41" i="2"/>
  <c r="F42" i="2"/>
  <c r="F43" i="2"/>
  <c r="F45" i="2"/>
  <c r="F44" i="2"/>
  <c r="F46" i="2"/>
  <c r="F47" i="2"/>
  <c r="F48" i="2"/>
  <c r="F49" i="2"/>
  <c r="F50" i="2"/>
  <c r="F51" i="2"/>
  <c r="F52" i="2"/>
  <c r="F53" i="2"/>
  <c r="F54" i="2"/>
  <c r="F56" i="2"/>
  <c r="F57" i="2"/>
  <c r="F58" i="2"/>
  <c r="F59" i="2"/>
  <c r="F60" i="2"/>
  <c r="F61" i="2"/>
  <c r="F62" i="2"/>
  <c r="F64" i="2"/>
  <c r="F65" i="2"/>
  <c r="F66" i="2"/>
  <c r="F67" i="2"/>
  <c r="F68" i="2"/>
  <c r="F69" i="2"/>
  <c r="F72" i="2"/>
  <c r="F74" i="2"/>
  <c r="F73" i="2"/>
  <c r="F75" i="2"/>
  <c r="F76" i="2"/>
  <c r="F77" i="2"/>
  <c r="F78" i="2"/>
  <c r="F79" i="2"/>
  <c r="F80" i="2"/>
  <c r="F81" i="2"/>
  <c r="F82" i="2"/>
  <c r="F83" i="2"/>
  <c r="F84" i="2"/>
  <c r="F86" i="2"/>
  <c r="F87" i="2"/>
  <c r="F89" i="2"/>
  <c r="F90" i="2"/>
  <c r="F91" i="2"/>
  <c r="F92" i="2"/>
  <c r="F93" i="2"/>
  <c r="F94" i="2"/>
  <c r="F96" i="2"/>
  <c r="F97" i="2"/>
  <c r="F88" i="2"/>
  <c r="F85" i="2"/>
  <c r="F95" i="2"/>
  <c r="F27" i="2"/>
  <c r="F38" i="2"/>
  <c r="F55" i="2"/>
  <c r="F63" i="2"/>
  <c r="F70" i="2"/>
  <c r="F71" i="2"/>
  <c r="F98" i="2"/>
  <c r="F99" i="2"/>
  <c r="F100" i="2"/>
  <c r="F101" i="2"/>
  <c r="F2" i="2"/>
  <c r="C67" i="2" l="1"/>
  <c r="C76" i="2" l="1"/>
  <c r="C64" i="2" l="1"/>
  <c r="C77" i="2"/>
  <c r="C88" i="2" l="1"/>
  <c r="C85" i="2"/>
  <c r="C95" i="2"/>
  <c r="C87" i="2"/>
  <c r="C33" i="2"/>
  <c r="C66" i="2"/>
  <c r="C75" i="2"/>
  <c r="C72" i="2"/>
  <c r="C80" i="2"/>
  <c r="C17" i="2"/>
  <c r="C22" i="2"/>
  <c r="C41" i="2"/>
  <c r="C30" i="2"/>
  <c r="C62" i="2"/>
  <c r="C8" i="2"/>
  <c r="C16" i="2"/>
  <c r="C5" i="2"/>
  <c r="C86" i="2"/>
  <c r="C15" i="2"/>
  <c r="C60" i="2"/>
  <c r="C4" i="2" l="1"/>
  <c r="C7" i="2" l="1"/>
  <c r="C10" i="2"/>
  <c r="C20" i="2"/>
  <c r="C25" i="2"/>
  <c r="C36" i="2"/>
  <c r="C37" i="2"/>
  <c r="C43" i="2"/>
  <c r="C47" i="2"/>
  <c r="C48" i="2"/>
  <c r="C52" i="2"/>
  <c r="C58" i="2"/>
  <c r="C59" i="2"/>
  <c r="C69" i="2"/>
  <c r="C74" i="2"/>
  <c r="C78" i="2"/>
  <c r="C83" i="2"/>
  <c r="C84" i="2"/>
  <c r="C97" i="2"/>
  <c r="C2" i="2"/>
  <c r="C3" i="2"/>
  <c r="C11" i="2"/>
  <c r="C9" i="2"/>
  <c r="C12" i="2"/>
  <c r="C13" i="2"/>
  <c r="C14" i="2"/>
  <c r="C21" i="2"/>
  <c r="C23" i="2"/>
  <c r="C28" i="2"/>
  <c r="C29" i="2"/>
  <c r="C31" i="2"/>
  <c r="C34" i="2"/>
  <c r="C39" i="2"/>
  <c r="C46" i="2"/>
  <c r="C49" i="2"/>
  <c r="C50" i="2"/>
  <c r="C51" i="2"/>
  <c r="C53" i="2"/>
  <c r="C56" i="2"/>
  <c r="C68" i="2"/>
  <c r="C73" i="2"/>
  <c r="C79" i="2"/>
  <c r="C81" i="2"/>
  <c r="C82" i="2"/>
  <c r="C91" i="2"/>
  <c r="C92" i="2"/>
  <c r="C93" i="2"/>
  <c r="C94" i="2"/>
  <c r="C89" i="2"/>
  <c r="C18" i="2"/>
  <c r="C19" i="2"/>
  <c r="C24" i="2"/>
  <c r="C26" i="2"/>
  <c r="C32" i="2"/>
  <c r="C35" i="2"/>
  <c r="C40" i="2"/>
  <c r="C42" i="2"/>
  <c r="C45" i="2"/>
  <c r="C44" i="2"/>
  <c r="C54" i="2"/>
  <c r="C57" i="2"/>
  <c r="C61" i="2"/>
  <c r="C65" i="2"/>
  <c r="C96" i="2"/>
  <c r="C90" i="2"/>
  <c r="C6" i="2"/>
  <c r="D8" i="3" l="1"/>
  <c r="I6" i="3"/>
  <c r="D7" i="3"/>
  <c r="D19" i="3" l="1"/>
  <c r="H19" i="3" s="1"/>
  <c r="D25" i="3"/>
  <c r="D26" i="3"/>
  <c r="E26" i="3" s="1"/>
  <c r="D21" i="3"/>
  <c r="D24" i="3"/>
  <c r="D23" i="3"/>
  <c r="D22" i="3"/>
  <c r="D20" i="3"/>
  <c r="D14" i="3"/>
  <c r="E14" i="3" s="1"/>
  <c r="D11" i="3"/>
  <c r="D17" i="3"/>
  <c r="E17" i="3" s="1"/>
  <c r="D16" i="3"/>
  <c r="E16" i="3" s="1"/>
  <c r="D18" i="3"/>
  <c r="E18" i="3" s="1"/>
  <c r="D13" i="3"/>
  <c r="D15" i="3"/>
  <c r="D12" i="3"/>
  <c r="E19" i="3" l="1"/>
  <c r="I19" i="3" s="1"/>
  <c r="H25" i="3"/>
  <c r="E25" i="3"/>
  <c r="E24" i="3"/>
  <c r="H24" i="3"/>
  <c r="H21" i="3"/>
  <c r="E21" i="3"/>
  <c r="H26" i="3"/>
  <c r="I26" i="3" s="1"/>
  <c r="H20" i="3"/>
  <c r="E20" i="3"/>
  <c r="H22" i="3"/>
  <c r="E22" i="3"/>
  <c r="H23" i="3"/>
  <c r="E23" i="3"/>
  <c r="H14" i="3"/>
  <c r="I14" i="3" s="1"/>
  <c r="H12" i="3"/>
  <c r="E12" i="3"/>
  <c r="H16" i="3"/>
  <c r="H17" i="3"/>
  <c r="H18" i="3"/>
  <c r="H11" i="3"/>
  <c r="H15" i="3"/>
  <c r="E15" i="3"/>
  <c r="H13" i="3"/>
  <c r="E13" i="3"/>
  <c r="I25" i="3" l="1"/>
  <c r="I21" i="3"/>
  <c r="I23" i="3"/>
  <c r="I22" i="3"/>
  <c r="I24" i="3"/>
  <c r="I20" i="3"/>
  <c r="I15" i="3"/>
  <c r="I18" i="3"/>
  <c r="I16" i="3"/>
  <c r="I13" i="3"/>
  <c r="I11" i="3"/>
  <c r="I17" i="3"/>
  <c r="I12" i="3"/>
  <c r="I28" i="3" l="1"/>
  <c r="I30" i="3" s="1"/>
  <c r="I32" i="3" l="1"/>
</calcChain>
</file>

<file path=xl/sharedStrings.xml><?xml version="1.0" encoding="utf-8"?>
<sst xmlns="http://schemas.openxmlformats.org/spreadsheetml/2006/main" count="777" uniqueCount="355">
  <si>
    <t>Name</t>
  </si>
  <si>
    <t>Surname</t>
  </si>
  <si>
    <t xml:space="preserve">Regions </t>
  </si>
  <si>
    <t xml:space="preserve">Role </t>
  </si>
  <si>
    <t>Carlo</t>
  </si>
  <si>
    <t>Swart</t>
  </si>
  <si>
    <t>Candidate</t>
  </si>
  <si>
    <t>Vermaak</t>
  </si>
  <si>
    <t>Grade 2 Legend</t>
  </si>
  <si>
    <t>Henk</t>
  </si>
  <si>
    <t>Pretorius</t>
  </si>
  <si>
    <t>Grade 1 Legend</t>
  </si>
  <si>
    <t>Henrike</t>
  </si>
  <si>
    <t>Du Toit</t>
  </si>
  <si>
    <t>Jaco</t>
  </si>
  <si>
    <t>Lombaard</t>
  </si>
  <si>
    <t>Janko</t>
  </si>
  <si>
    <t>Botha</t>
  </si>
  <si>
    <t>Johané</t>
  </si>
  <si>
    <t>Grade 3</t>
  </si>
  <si>
    <t>Michael</t>
  </si>
  <si>
    <t>Meiring</t>
  </si>
  <si>
    <t>Rihanca</t>
  </si>
  <si>
    <t xml:space="preserve">Willie </t>
  </si>
  <si>
    <t>Andile</t>
  </si>
  <si>
    <t xml:space="preserve">Masilela </t>
  </si>
  <si>
    <t>Potchefstroom</t>
  </si>
  <si>
    <t>Grade 1</t>
  </si>
  <si>
    <t>Andries</t>
  </si>
  <si>
    <t>Selemela</t>
  </si>
  <si>
    <t>Chris</t>
  </si>
  <si>
    <t>Van Zyl</t>
  </si>
  <si>
    <t>Grade 2</t>
  </si>
  <si>
    <t>Honorary Member</t>
  </si>
  <si>
    <t>Daniel</t>
  </si>
  <si>
    <t>Rieckert</t>
  </si>
  <si>
    <t>Victor</t>
  </si>
  <si>
    <t>Member</t>
  </si>
  <si>
    <t>FC</t>
  </si>
  <si>
    <t>Mostert</t>
  </si>
  <si>
    <t>Sehularo</t>
  </si>
  <si>
    <t>Godfrey</t>
  </si>
  <si>
    <t>Moleleki</t>
  </si>
  <si>
    <t>Godwill</t>
  </si>
  <si>
    <t>Morobe</t>
  </si>
  <si>
    <t>Coach</t>
  </si>
  <si>
    <t>Jacques</t>
  </si>
  <si>
    <t>Appelgrein</t>
  </si>
  <si>
    <t>Barnard</t>
  </si>
  <si>
    <t>Jason Peter</t>
  </si>
  <si>
    <t>Antonie</t>
  </si>
  <si>
    <t>Jean</t>
  </si>
  <si>
    <t>Booyse</t>
  </si>
  <si>
    <t>Johan</t>
  </si>
  <si>
    <t>Assessors</t>
  </si>
  <si>
    <t xml:space="preserve">Johan </t>
  </si>
  <si>
    <t>Loume</t>
  </si>
  <si>
    <t>Vermeulen</t>
  </si>
  <si>
    <t>Hononary Member</t>
  </si>
  <si>
    <t>van Dyk</t>
  </si>
  <si>
    <t>Ruan</t>
  </si>
  <si>
    <t>de Ridder</t>
  </si>
  <si>
    <t>Tiaan</t>
  </si>
  <si>
    <t>Nel</t>
  </si>
  <si>
    <t>Veronica</t>
  </si>
  <si>
    <t>Xheko</t>
  </si>
  <si>
    <t>Rating</t>
  </si>
  <si>
    <t>Rustenburg</t>
  </si>
  <si>
    <t xml:space="preserve">Dries </t>
  </si>
  <si>
    <t>Badenhorst</t>
  </si>
  <si>
    <t>Francois</t>
  </si>
  <si>
    <t>van staden</t>
  </si>
  <si>
    <t>Gerbrand O kelly</t>
  </si>
  <si>
    <t>kelly</t>
  </si>
  <si>
    <t>Hanru</t>
  </si>
  <si>
    <t>Colling</t>
  </si>
  <si>
    <t>Hein</t>
  </si>
  <si>
    <t>Hentie</t>
  </si>
  <si>
    <t>Herman</t>
  </si>
  <si>
    <t xml:space="preserve">Kleynhans </t>
  </si>
  <si>
    <t xml:space="preserve">Jaco </t>
  </si>
  <si>
    <t xml:space="preserve">Nelson </t>
  </si>
  <si>
    <t>Visser</t>
  </si>
  <si>
    <t xml:space="preserve">Schoeman </t>
  </si>
  <si>
    <t>Johann</t>
  </si>
  <si>
    <t>Steyn</t>
  </si>
  <si>
    <t>Johano</t>
  </si>
  <si>
    <t>Cronje</t>
  </si>
  <si>
    <t>Oberholzer</t>
  </si>
  <si>
    <t xml:space="preserve">van Heerden </t>
  </si>
  <si>
    <t>REFEREE</t>
  </si>
  <si>
    <t>REGION</t>
  </si>
  <si>
    <t>RATING / ROLE</t>
  </si>
  <si>
    <t>ITEM</t>
  </si>
  <si>
    <t>SIZE</t>
  </si>
  <si>
    <t>COMPULSORY KIT:</t>
  </si>
  <si>
    <t>Referee</t>
  </si>
  <si>
    <t>Size</t>
  </si>
  <si>
    <t>XS</t>
  </si>
  <si>
    <t>S</t>
  </si>
  <si>
    <t>M</t>
  </si>
  <si>
    <t>L</t>
  </si>
  <si>
    <t>XL</t>
  </si>
  <si>
    <t>2XL</t>
  </si>
  <si>
    <t>3XL</t>
  </si>
  <si>
    <t>4XL</t>
  </si>
  <si>
    <t>QUANTITY</t>
  </si>
  <si>
    <t>EXTRA (specify)</t>
  </si>
  <si>
    <t>Pryse</t>
  </si>
  <si>
    <t>Items</t>
  </si>
  <si>
    <t>TOTAL</t>
  </si>
  <si>
    <t>TOTAL FOR THIS ORDER</t>
  </si>
  <si>
    <t>OPTIONAL KIT:</t>
  </si>
  <si>
    <t>Select from dropdowns</t>
  </si>
  <si>
    <t>Please type information</t>
  </si>
  <si>
    <t>ORDER NUMBER:</t>
  </si>
  <si>
    <t>PROTECT</t>
  </si>
  <si>
    <t>TYPE INFO</t>
  </si>
  <si>
    <t>DROP DOWNS</t>
  </si>
  <si>
    <t>G12 en als anders</t>
  </si>
  <si>
    <t>Grade 2 Contender 1</t>
  </si>
  <si>
    <t>Grade 3 Contender 2</t>
  </si>
  <si>
    <t>Role - per website</t>
  </si>
  <si>
    <t>ITEM COST</t>
  </si>
  <si>
    <t>1 size</t>
  </si>
  <si>
    <t>Hoodie</t>
  </si>
  <si>
    <t>Jersey - Green</t>
  </si>
  <si>
    <t>Jersey - White</t>
  </si>
  <si>
    <t>Jersey - Red</t>
  </si>
  <si>
    <t>Shorts - Green</t>
  </si>
  <si>
    <t>Shorts - Red</t>
  </si>
  <si>
    <t>Tracksuit pants</t>
  </si>
  <si>
    <t>VP</t>
  </si>
  <si>
    <t>KP</t>
  </si>
  <si>
    <t>Debbie</t>
  </si>
  <si>
    <t>van den Berg</t>
  </si>
  <si>
    <t>Fanie</t>
  </si>
  <si>
    <t>Myburgh</t>
  </si>
  <si>
    <t>Ferdie</t>
  </si>
  <si>
    <t xml:space="preserve">Gladwin </t>
  </si>
  <si>
    <t xml:space="preserve">Van Rooyen </t>
  </si>
  <si>
    <t>De Beer</t>
  </si>
  <si>
    <t>Johanietha</t>
  </si>
  <si>
    <t>Jonathan</t>
  </si>
  <si>
    <t>Lottering</t>
  </si>
  <si>
    <t>Jose Miguel</t>
  </si>
  <si>
    <t xml:space="preserve">Dos Santos </t>
  </si>
  <si>
    <t>Juandrê</t>
  </si>
  <si>
    <t>Koekemoer</t>
  </si>
  <si>
    <t>Jurgens</t>
  </si>
  <si>
    <t>Kowie</t>
  </si>
  <si>
    <t>Groenewald</t>
  </si>
  <si>
    <t xml:space="preserve">Lesego Josiah </t>
  </si>
  <si>
    <t xml:space="preserve">Mokoena </t>
  </si>
  <si>
    <t>Lourens</t>
  </si>
  <si>
    <t>van der Merwe</t>
  </si>
  <si>
    <t>Paulus Johannes</t>
  </si>
  <si>
    <t>Peter</t>
  </si>
  <si>
    <t>Rudie</t>
  </si>
  <si>
    <t>Stoop</t>
  </si>
  <si>
    <t>Thabang</t>
  </si>
  <si>
    <t>Ramatshoele</t>
  </si>
  <si>
    <t>Themba</t>
  </si>
  <si>
    <t>Mabela</t>
  </si>
  <si>
    <t>Tshidiso</t>
  </si>
  <si>
    <t>Roberts</t>
  </si>
  <si>
    <t>Vusi</t>
  </si>
  <si>
    <t>Nzondo</t>
  </si>
  <si>
    <t>lichtenburg</t>
  </si>
  <si>
    <t>Leopards</t>
  </si>
  <si>
    <t xml:space="preserve"> </t>
  </si>
  <si>
    <t>Angelic</t>
  </si>
  <si>
    <t>Bezuidenhout</t>
  </si>
  <si>
    <t>HENNO</t>
  </si>
  <si>
    <t>VISSER</t>
  </si>
  <si>
    <t>LIDENE</t>
  </si>
  <si>
    <t>KRUGER</t>
  </si>
  <si>
    <t>MORNé</t>
  </si>
  <si>
    <t>FOUCHE</t>
  </si>
  <si>
    <t>MARNUS</t>
  </si>
  <si>
    <t>LABUSCHAGNE</t>
  </si>
  <si>
    <t>PETRIE</t>
  </si>
  <si>
    <t>ROBBERTSE</t>
  </si>
  <si>
    <t>GRADE 2</t>
  </si>
  <si>
    <t>ERIK</t>
  </si>
  <si>
    <t>VIVIERS</t>
  </si>
  <si>
    <t>FRANCOIS</t>
  </si>
  <si>
    <t>JACO</t>
  </si>
  <si>
    <t>FOURIE</t>
  </si>
  <si>
    <t>HARDUS</t>
  </si>
  <si>
    <t>VAN SCHALCKWYK</t>
  </si>
  <si>
    <t>LEHAN</t>
  </si>
  <si>
    <t>STEYNSBURG</t>
  </si>
  <si>
    <t>CHRISTO</t>
  </si>
  <si>
    <t>HERHOLDT</t>
  </si>
  <si>
    <t>ELIZABETH</t>
  </si>
  <si>
    <t>DISEKO</t>
  </si>
  <si>
    <t>ARNO</t>
  </si>
  <si>
    <t>ROEMS</t>
  </si>
  <si>
    <t>SIVUYILE</t>
  </si>
  <si>
    <t>GOVA</t>
  </si>
  <si>
    <t>EDO</t>
  </si>
  <si>
    <t>COLLYER</t>
  </si>
  <si>
    <t>KILLER</t>
  </si>
  <si>
    <t>BLOM</t>
  </si>
  <si>
    <t>PATRICIA</t>
  </si>
  <si>
    <t>MONAISA</t>
  </si>
  <si>
    <t>LERATO</t>
  </si>
  <si>
    <t>ABT</t>
  </si>
  <si>
    <t>GRADE 3</t>
  </si>
  <si>
    <t>NEW</t>
  </si>
  <si>
    <t>LOTZ</t>
  </si>
  <si>
    <t>STEENKAMP</t>
  </si>
  <si>
    <t>001</t>
  </si>
  <si>
    <t>002</t>
  </si>
  <si>
    <t>003</t>
  </si>
  <si>
    <t>007</t>
  </si>
  <si>
    <t>008</t>
  </si>
  <si>
    <t>009</t>
  </si>
  <si>
    <t>011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</si>
  <si>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</si>
  <si>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</si>
  <si>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</si>
  <si>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</si>
  <si>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</si>
  <si>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</si>
  <si>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</si>
  <si>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</si>
  <si>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</si>
  <si>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</si>
  <si>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024</t>
  </si>
  <si>
    <t>025</t>
  </si>
  <si>
    <t>026</t>
  </si>
  <si>
    <t>027</t>
  </si>
  <si>
    <t>028</t>
  </si>
  <si>
    <t>029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</si>
  <si>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</si>
  <si>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</si>
  <si>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</si>
  <si>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</si>
  <si>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</si>
  <si>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</si>
  <si>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</si>
  <si>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</si>
  <si>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</si>
  <si>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</si>
  <si>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</si>
  <si>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</si>
  <si>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</si>
  <si>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</si>
  <si>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</si>
  <si>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</si>
  <si>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</si>
  <si>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</si>
  <si>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</si>
  <si>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</si>
  <si>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</si>
  <si>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053</t>
  </si>
  <si>
    <t>054</t>
  </si>
  <si>
    <t>055</t>
  </si>
  <si>
    <t>056</t>
  </si>
  <si>
    <t>058</t>
  </si>
  <si>
    <t>060</t>
  </si>
  <si>
    <t>064</t>
  </si>
  <si>
    <t>065</t>
  </si>
  <si>
    <t>066</t>
  </si>
  <si>
    <t>067</t>
  </si>
  <si>
    <t>068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</si>
  <si>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</si>
  <si>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</si>
  <si>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</si>
  <si>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</si>
  <si>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</si>
  <si>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</si>
  <si>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</si>
  <si>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</si>
  <si>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</si>
  <si>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</si>
  <si>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</si>
  <si>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</si>
  <si>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</si>
  <si>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</si>
  <si>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</si>
  <si>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</si>
  <si>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088</t>
  </si>
  <si>
    <t>089</t>
  </si>
  <si>
    <t>091</t>
  </si>
  <si>
    <t>092</t>
  </si>
  <si>
    <t>094</t>
  </si>
  <si>
    <t>095</t>
  </si>
  <si>
    <t>096</t>
  </si>
  <si>
    <t>097</t>
  </si>
  <si>
    <t>098</t>
  </si>
  <si>
    <t>100</t>
  </si>
  <si>
    <t>090</t>
  </si>
  <si>
    <t>FEB20-</t>
  </si>
  <si>
    <t>Alle blokkies met hierdie geel, bevat 'n drop down.</t>
  </si>
  <si>
    <t>Alle rooi blokkies bevat formules waaraan daar nie verander moet word nie.</t>
  </si>
  <si>
    <t>Alle grys blokkies, kan 'n skeidsregter self iets in tik indien nodig.</t>
  </si>
  <si>
    <t>Alle groen blokkies, kan deur admin verander word soos benodig.</t>
  </si>
  <si>
    <t>Flag</t>
  </si>
  <si>
    <t>Bestel Datum</t>
  </si>
  <si>
    <t>Deposito Datum</t>
  </si>
  <si>
    <t>FEBRUARY 2020</t>
  </si>
  <si>
    <t>14 FEBRUARY 2020</t>
  </si>
  <si>
    <t>Union</t>
  </si>
  <si>
    <t>LEOPARDS REFEREE SOCIETY</t>
  </si>
  <si>
    <t>Deposito % (Text)</t>
  </si>
  <si>
    <t>Deposito % (Formule)</t>
  </si>
  <si>
    <t>60%</t>
  </si>
  <si>
    <t>Balance % (Text)</t>
  </si>
  <si>
    <t>40%</t>
  </si>
  <si>
    <t>Admin</t>
  </si>
  <si>
    <t>Qty</t>
  </si>
  <si>
    <t>Golf shirt - Leopards</t>
  </si>
  <si>
    <t>Golf shirt - Green</t>
  </si>
  <si>
    <t>Golf shirt - White</t>
  </si>
  <si>
    <t>Golf shirt - Red</t>
  </si>
  <si>
    <t>Long sleeve - white</t>
  </si>
  <si>
    <t>Socks - Green</t>
  </si>
  <si>
    <t>Socks - White</t>
  </si>
  <si>
    <t>Golf shirt - Lime</t>
  </si>
  <si>
    <t>Denvin</t>
  </si>
  <si>
    <t>Hendriksz</t>
  </si>
  <si>
    <t>Coetzee</t>
  </si>
  <si>
    <t>Visser Jnr</t>
  </si>
  <si>
    <t>Visser Snr</t>
  </si>
  <si>
    <t>Sieg</t>
  </si>
  <si>
    <t>Willie</t>
  </si>
  <si>
    <t>Hanno</t>
  </si>
  <si>
    <t>Botes</t>
  </si>
  <si>
    <t>Ian</t>
  </si>
  <si>
    <t>Lotter</t>
  </si>
  <si>
    <t>111</t>
  </si>
  <si>
    <t>Johnny</t>
  </si>
  <si>
    <t>Lennox</t>
  </si>
  <si>
    <t>Manie</t>
  </si>
  <si>
    <t>Marizelle</t>
  </si>
  <si>
    <t>Jansen v Rensburg</t>
  </si>
  <si>
    <t>Alvin</t>
  </si>
  <si>
    <t>Burger</t>
  </si>
  <si>
    <t>Viljoen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</si>
  <si>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</si>
  <si>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</si>
  <si>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</si>
  <si>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</si>
  <si>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</si>
  <si>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</si>
  <si>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</si>
  <si>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</si>
  <si>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</si>
  <si>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</si>
  <si>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112</t>
  </si>
  <si>
    <t>Whistle - Acme Thunder Steel</t>
  </si>
  <si>
    <t>Tshidiso Roberts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</si>
</sst>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>
    <font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0"/>
      <name val="Calibri Light"/>
      <family val="2"/>
    </font>
    <font>
      <b/>
      <sz val="11"/>
      <color theme="1"/>
      <name val="Calibri Light"/>
      <family val="2"/>
    </font>
    <font>
      <sz val="10"/>
      <color rgb="FF333333"/>
      <name val="Arial"/>
      <family val="2"/>
    </font>
    <font>
      <sz val="10"/>
      <name val="Arial"/>
      <family val="2"/>
    </font>
    <font>
      <sz val="10"/>
      <color rgb="FF333333"/>
      <name val="Helvetica Neue"/>
    </font>
    <font>
      <b/>
      <sz val="12"/>
      <color theme="0"/>
      <name val="Calibri Light"/>
      <family val="2"/>
    </font>
    <font>
      <sz val="11"/>
      <color theme="3"/>
      <name val="Calibri Light"/>
      <family val="2"/>
    </font>
    <font>
      <b/>
      <sz val="18"/>
      <color theme="0"/>
      <name val="Calibri Light"/>
      <family val="2"/>
    </font>
    <font>
      <b/>
      <sz val="12"/>
      <color theme="1"/>
      <name val="Calibri Light"/>
      <family val="2"/>
    </font>
    <font>
      <b/>
      <sz val="11"/>
      <color theme="5" tint="0.59999389629810485"/>
      <name val="Calibri Light"/>
      <family val="2"/>
    </font>
    <font>
      <sz val="8"/>
      <name val="Calibri Light"/>
      <family val="2"/>
    </font>
    <font>
      <sz val="11"/>
      <color theme="0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47FF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Font="1"/>
    <xf numFmtId="0" fontId="2" fillId="4" borderId="0" xfId="0" applyFont="1" applyFill="1"/>
    <xf numFmtId="0" fontId="3" fillId="5" borderId="1" xfId="0" applyFont="1" applyFill="1" applyBorder="1"/>
    <xf numFmtId="0" fontId="3" fillId="5" borderId="0" xfId="0" applyFont="1" applyFill="1" applyBorder="1"/>
    <xf numFmtId="0" fontId="3" fillId="5" borderId="3" xfId="0" applyFont="1" applyFill="1" applyBorder="1" applyAlignment="1">
      <alignment horizontal="center" vertical="center"/>
    </xf>
    <xf numFmtId="164" fontId="3" fillId="5" borderId="3" xfId="1" applyFont="1" applyFill="1" applyBorder="1" applyAlignment="1">
      <alignment horizontal="center" vertical="center" wrapText="1"/>
    </xf>
    <xf numFmtId="164" fontId="3" fillId="5" borderId="1" xfId="1" applyFont="1" applyFill="1" applyBorder="1"/>
    <xf numFmtId="0" fontId="3" fillId="6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0" fillId="0" borderId="18" xfId="0" applyBorder="1"/>
    <xf numFmtId="0" fontId="0" fillId="0" borderId="19" xfId="0" applyBorder="1"/>
    <xf numFmtId="164" fontId="0" fillId="0" borderId="19" xfId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4" fontId="0" fillId="0" borderId="0" xfId="1" applyFont="1" applyBorder="1"/>
    <xf numFmtId="0" fontId="8" fillId="0" borderId="0" xfId="0" applyFont="1" applyBorder="1"/>
    <xf numFmtId="0" fontId="0" fillId="0" borderId="23" xfId="0" applyBorder="1"/>
    <xf numFmtId="0" fontId="0" fillId="0" borderId="24" xfId="0" applyBorder="1"/>
    <xf numFmtId="164" fontId="0" fillId="0" borderId="24" xfId="1" applyFont="1" applyBorder="1"/>
    <xf numFmtId="0" fontId="0" fillId="0" borderId="25" xfId="0" applyBorder="1"/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0" xfId="0" applyFill="1" applyBorder="1"/>
    <xf numFmtId="164" fontId="0" fillId="5" borderId="0" xfId="1" applyFont="1" applyFill="1" applyBorder="1"/>
    <xf numFmtId="164" fontId="3" fillId="5" borderId="5" xfId="1" applyFont="1" applyFill="1" applyBorder="1"/>
    <xf numFmtId="0" fontId="0" fillId="6" borderId="0" xfId="0" applyFill="1" applyBorder="1"/>
    <xf numFmtId="164" fontId="0" fillId="6" borderId="0" xfId="1" applyFont="1" applyFill="1" applyBorder="1"/>
    <xf numFmtId="164" fontId="0" fillId="6" borderId="1" xfId="1" applyFont="1" applyFill="1" applyBorder="1"/>
    <xf numFmtId="0" fontId="3" fillId="6" borderId="0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0" fillId="3" borderId="6" xfId="0" applyFill="1" applyBorder="1"/>
    <xf numFmtId="0" fontId="0" fillId="7" borderId="7" xfId="0" applyFill="1" applyBorder="1"/>
    <xf numFmtId="0" fontId="0" fillId="0" borderId="8" xfId="0" applyBorder="1"/>
    <xf numFmtId="0" fontId="0" fillId="0" borderId="0" xfId="0" applyFill="1"/>
    <xf numFmtId="0" fontId="3" fillId="0" borderId="0" xfId="0" applyFont="1" applyFill="1"/>
    <xf numFmtId="0" fontId="2" fillId="4" borderId="0" xfId="0" applyFont="1" applyFill="1" applyAlignment="1">
      <alignment horizontal="left"/>
    </xf>
    <xf numFmtId="0" fontId="0" fillId="7" borderId="9" xfId="0" applyFill="1" applyBorder="1" applyProtection="1">
      <protection locked="0"/>
    </xf>
    <xf numFmtId="0" fontId="0" fillId="7" borderId="10" xfId="0" applyFill="1" applyBorder="1" applyProtection="1">
      <protection locked="0"/>
    </xf>
    <xf numFmtId="0" fontId="0" fillId="7" borderId="11" xfId="0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49" fontId="0" fillId="0" borderId="0" xfId="0" applyNumberFormat="1"/>
    <xf numFmtId="0" fontId="0" fillId="0" borderId="0" xfId="0" applyNumberFormat="1" applyBorder="1"/>
    <xf numFmtId="0" fontId="0" fillId="3" borderId="0" xfId="0" applyFill="1" applyBorder="1"/>
    <xf numFmtId="0" fontId="0" fillId="3" borderId="0" xfId="0" applyFont="1" applyFill="1" applyBorder="1"/>
    <xf numFmtId="0" fontId="4" fillId="3" borderId="0" xfId="0" applyFont="1" applyFill="1"/>
    <xf numFmtId="0" fontId="5" fillId="3" borderId="0" xfId="0" applyFont="1" applyFill="1" applyBorder="1" applyAlignment="1" applyProtection="1">
      <alignment horizontal="left" vertical="top" wrapText="1" readingOrder="1"/>
      <protection locked="0"/>
    </xf>
    <xf numFmtId="0" fontId="6" fillId="3" borderId="0" xfId="0" applyFont="1" applyFill="1" applyBorder="1"/>
    <xf numFmtId="1" fontId="5" fillId="3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10" fillId="5" borderId="0" xfId="0" applyFont="1" applyFill="1" applyBorder="1"/>
    <xf numFmtId="49" fontId="0" fillId="5" borderId="0" xfId="0" applyNumberFormat="1" applyFill="1"/>
    <xf numFmtId="0" fontId="0" fillId="5" borderId="0" xfId="0" applyNumberFormat="1" applyFill="1" applyBorder="1"/>
    <xf numFmtId="0" fontId="0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Alignment="1" applyProtection="1">
      <alignment horizontal="left" vertical="top" wrapText="1" readingOrder="1"/>
      <protection locked="0"/>
    </xf>
    <xf numFmtId="1" fontId="0" fillId="5" borderId="0" xfId="0" applyNumberFormat="1" applyFont="1" applyFill="1" applyBorder="1" applyAlignment="1">
      <alignment horizontal="left"/>
    </xf>
    <xf numFmtId="0" fontId="10" fillId="5" borderId="0" xfId="0" applyNumberFormat="1" applyFont="1" applyFill="1" applyBorder="1"/>
    <xf numFmtId="49" fontId="0" fillId="5" borderId="0" xfId="0" applyNumberFormat="1" applyFont="1" applyFill="1"/>
    <xf numFmtId="0" fontId="10" fillId="3" borderId="0" xfId="0" applyFont="1" applyFill="1" applyBorder="1"/>
    <xf numFmtId="0" fontId="0" fillId="3" borderId="0" xfId="0" applyFill="1"/>
    <xf numFmtId="0" fontId="0" fillId="5" borderId="0" xfId="0" applyFill="1"/>
    <xf numFmtId="0" fontId="0" fillId="7" borderId="0" xfId="0" applyFill="1"/>
    <xf numFmtId="0" fontId="0" fillId="9" borderId="0" xfId="0" applyFill="1"/>
    <xf numFmtId="0" fontId="2" fillId="4" borderId="0" xfId="0" applyFont="1" applyFill="1" applyBorder="1" applyAlignment="1">
      <alignment horizontal="center"/>
    </xf>
    <xf numFmtId="0" fontId="0" fillId="6" borderId="29" xfId="0" applyFill="1" applyBorder="1"/>
    <xf numFmtId="164" fontId="0" fillId="6" borderId="30" xfId="1" applyFont="1" applyFill="1" applyBorder="1"/>
    <xf numFmtId="0" fontId="10" fillId="6" borderId="26" xfId="0" applyFont="1" applyFill="1" applyBorder="1"/>
    <xf numFmtId="0" fontId="10" fillId="6" borderId="27" xfId="0" applyFont="1" applyFill="1" applyBorder="1"/>
    <xf numFmtId="0" fontId="10" fillId="6" borderId="28" xfId="0" applyFont="1" applyFill="1" applyBorder="1"/>
    <xf numFmtId="164" fontId="0" fillId="0" borderId="31" xfId="1" applyFont="1" applyBorder="1"/>
    <xf numFmtId="164" fontId="0" fillId="0" borderId="32" xfId="1" applyFont="1" applyBorder="1"/>
    <xf numFmtId="164" fontId="0" fillId="0" borderId="33" xfId="1" applyFont="1" applyBorder="1"/>
    <xf numFmtId="164" fontId="0" fillId="5" borderId="12" xfId="0" applyNumberFormat="1" applyFill="1" applyBorder="1"/>
    <xf numFmtId="164" fontId="0" fillId="5" borderId="13" xfId="0" applyNumberFormat="1" applyFill="1" applyBorder="1"/>
    <xf numFmtId="164" fontId="0" fillId="5" borderId="14" xfId="0" applyNumberFormat="1" applyFill="1" applyBorder="1"/>
    <xf numFmtId="164" fontId="11" fillId="5" borderId="0" xfId="1" applyFont="1" applyFill="1" applyBorder="1"/>
    <xf numFmtId="9" fontId="0" fillId="0" borderId="0" xfId="2" applyNumberFormat="1" applyFont="1"/>
    <xf numFmtId="0" fontId="3" fillId="0" borderId="0" xfId="0" applyFont="1"/>
    <xf numFmtId="49" fontId="0" fillId="0" borderId="0" xfId="2" applyNumberFormat="1" applyFont="1"/>
    <xf numFmtId="49" fontId="0" fillId="0" borderId="0" xfId="2" quotePrefix="1" applyNumberFormat="1" applyFont="1"/>
    <xf numFmtId="0" fontId="0" fillId="0" borderId="0" xfId="0" applyFont="1" applyFill="1"/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7" borderId="0" xfId="0" applyFill="1" applyBorder="1" applyAlignment="1" applyProtection="1">
      <alignment horizontal="center" vertical="center"/>
      <protection locked="0"/>
    </xf>
    <xf numFmtId="0" fontId="3" fillId="10" borderId="0" xfId="0" applyFont="1" applyFill="1"/>
    <xf numFmtId="0" fontId="0" fillId="10" borderId="0" xfId="0" applyFont="1" applyFill="1"/>
    <xf numFmtId="0" fontId="2" fillId="2" borderId="0" xfId="0" applyFont="1" applyFill="1"/>
    <xf numFmtId="0" fontId="13" fillId="2" borderId="0" xfId="0" applyFont="1" applyFill="1"/>
    <xf numFmtId="0" fontId="3" fillId="11" borderId="0" xfId="0" applyFont="1" applyFill="1"/>
    <xf numFmtId="0" fontId="0" fillId="11" borderId="0" xfId="0" applyFont="1" applyFill="1"/>
    <xf numFmtId="0" fontId="0" fillId="11" borderId="0" xfId="0" applyFill="1"/>
    <xf numFmtId="0" fontId="3" fillId="0" borderId="12" xfId="0" applyFont="1" applyBorder="1"/>
    <xf numFmtId="0" fontId="3" fillId="0" borderId="13" xfId="0" applyFont="1" applyBorder="1"/>
    <xf numFmtId="0" fontId="0" fillId="0" borderId="34" xfId="0" applyBorder="1"/>
    <xf numFmtId="0" fontId="0" fillId="3" borderId="35" xfId="0" applyFill="1" applyBorder="1" applyAlignment="1" applyProtection="1">
      <alignment horizontal="center"/>
      <protection locked="0"/>
    </xf>
    <xf numFmtId="0" fontId="0" fillId="7" borderId="35" xfId="0" applyFill="1" applyBorder="1" applyProtection="1">
      <protection locked="0"/>
    </xf>
    <xf numFmtId="0" fontId="0" fillId="3" borderId="35" xfId="0" applyFill="1" applyBorder="1" applyProtection="1">
      <protection locked="0"/>
    </xf>
    <xf numFmtId="164" fontId="0" fillId="0" borderId="36" xfId="1" applyFont="1" applyBorder="1"/>
    <xf numFmtId="164" fontId="0" fillId="5" borderId="34" xfId="0" applyNumberForma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47FF47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M34"/>
  <sheetViews>
    <sheetView showGridLines="0" tabSelected="1" zoomScaleNormal="100" workbookViewId="0">
      <selection activeCell="L1" sqref="L1:M1048576"/>
    </sheetView>
  </sheetViews>
  <sheetFormatPr defaultRowHeight="15"/>
  <cols>
    <col min="1" max="1" width="1.5" customWidth="1"/>
    <col min="2" max="2" width="17.5" customWidth="1"/>
    <col min="3" max="3" width="3.625" hidden="1" customWidth="1"/>
    <col min="4" max="4" width="31" customWidth="1"/>
    <col min="5" max="5" width="7.875" customWidth="1"/>
    <col min="6" max="6" width="14.5" customWidth="1"/>
    <col min="7" max="7" width="10.125" customWidth="1"/>
    <col min="8" max="8" width="10.875" style="3" customWidth="1"/>
    <col min="9" max="9" width="17.125" customWidth="1"/>
    <col min="10" max="10" width="1.625" customWidth="1"/>
    <col min="11" max="11" width="2" customWidth="1"/>
    <col min="12" max="12" width="15" hidden="1" customWidth="1"/>
    <col min="13" max="13" width="14.25" hidden="1" customWidth="1"/>
  </cols>
  <sheetData>
    <row r="1" spans="1:13" ht="9" customHeight="1" thickTop="1" thickBot="1">
      <c r="A1" s="17"/>
      <c r="B1" s="18"/>
      <c r="C1" s="18"/>
      <c r="D1" s="18"/>
      <c r="E1" s="18"/>
      <c r="F1" s="18"/>
      <c r="G1" s="18"/>
      <c r="H1" s="19"/>
      <c r="I1" s="18"/>
      <c r="J1" s="20"/>
    </row>
    <row r="2" spans="1:13" ht="24" thickBot="1">
      <c r="A2" s="21"/>
      <c r="B2" s="98" t="str">
        <f>UPPER(Union&amp;" - KIT ORDER FORM - "&amp;BestelDatum)</f>
        <v>LEOPARDS REFEREE SOCIETY - KIT ORDER FORM - FEBRUARY 2020</v>
      </c>
      <c r="C2" s="99"/>
      <c r="D2" s="99"/>
      <c r="E2" s="99"/>
      <c r="F2" s="99"/>
      <c r="G2" s="99"/>
      <c r="H2" s="99"/>
      <c r="I2" s="100"/>
      <c r="J2" s="22"/>
    </row>
    <row r="3" spans="1:13" ht="9" customHeight="1">
      <c r="A3" s="21"/>
      <c r="B3" s="1"/>
      <c r="C3" s="1"/>
      <c r="D3" s="1"/>
      <c r="E3" s="1"/>
      <c r="F3" s="1"/>
      <c r="G3" s="1"/>
      <c r="H3" s="23"/>
      <c r="I3" s="1"/>
      <c r="J3" s="22"/>
    </row>
    <row r="4" spans="1:13">
      <c r="A4" s="21"/>
      <c r="B4" s="104" t="s">
        <v>114</v>
      </c>
      <c r="C4" s="104"/>
      <c r="D4" s="104"/>
      <c r="E4" s="1"/>
      <c r="F4" s="103" t="s">
        <v>113</v>
      </c>
      <c r="G4" s="103"/>
      <c r="H4" s="103"/>
      <c r="I4" s="103"/>
      <c r="J4" s="22"/>
    </row>
    <row r="5" spans="1:13" ht="9" customHeight="1">
      <c r="A5" s="21"/>
      <c r="B5" s="1"/>
      <c r="C5" s="1"/>
      <c r="D5" s="1"/>
      <c r="E5" s="1"/>
      <c r="F5" s="1"/>
      <c r="G5" s="1"/>
      <c r="H5" s="23"/>
      <c r="I5" s="1"/>
      <c r="J5" s="22"/>
    </row>
    <row r="6" spans="1:13" ht="15.75">
      <c r="A6" s="21"/>
      <c r="B6" s="14" t="s">
        <v>90</v>
      </c>
      <c r="C6" s="2"/>
      <c r="D6" s="51" t="s">
        <v>354</v>
      </c>
      <c r="E6" s="1"/>
      <c r="G6" s="101" t="s">
        <v>115</v>
      </c>
      <c r="H6" s="102"/>
      <c r="I6" s="29" t="str">
        <f>VLOOKUP(D6,RefereeData,4,0)</f>
        <v>FEB20-111</v>
      </c>
      <c r="J6" s="22"/>
      <c r="L6" s="39" t="s">
        <v>118</v>
      </c>
      <c r="M6" s="42"/>
    </row>
    <row r="7" spans="1:13" ht="15.75">
      <c r="A7" s="21"/>
      <c r="B7" s="15" t="s">
        <v>91</v>
      </c>
      <c r="C7" s="2"/>
      <c r="D7" s="30" t="str">
        <f>VLOOKUP(D6,RefereeData,2,0)</f>
        <v>lichtenburg</v>
      </c>
      <c r="E7" s="1"/>
      <c r="H7" s="23"/>
      <c r="I7" s="1"/>
      <c r="J7" s="22"/>
      <c r="L7" s="40" t="s">
        <v>117</v>
      </c>
      <c r="M7" s="43"/>
    </row>
    <row r="8" spans="1:13" ht="15.75">
      <c r="A8" s="21"/>
      <c r="B8" s="16" t="s">
        <v>92</v>
      </c>
      <c r="C8" s="2"/>
      <c r="D8" s="31" t="str">
        <f>VLOOKUP(D6,RefereeData,3,0)</f>
        <v>Candidate</v>
      </c>
      <c r="E8" s="1"/>
      <c r="F8" s="1"/>
      <c r="G8" s="1"/>
      <c r="H8" s="23"/>
      <c r="I8" s="1"/>
      <c r="J8" s="22"/>
      <c r="L8" s="41" t="s">
        <v>116</v>
      </c>
      <c r="M8" s="44" t="s">
        <v>119</v>
      </c>
    </row>
    <row r="9" spans="1:13" ht="9" customHeight="1">
      <c r="A9" s="21"/>
      <c r="B9" s="1"/>
      <c r="C9" s="2"/>
      <c r="D9" s="1"/>
      <c r="E9" s="1"/>
      <c r="F9" s="1"/>
      <c r="G9" s="1"/>
      <c r="H9" s="23"/>
      <c r="I9" s="1"/>
      <c r="J9" s="22"/>
    </row>
    <row r="10" spans="1:13" ht="24" customHeight="1">
      <c r="A10" s="21"/>
      <c r="B10" s="2"/>
      <c r="C10" s="2"/>
      <c r="D10" s="11" t="s">
        <v>93</v>
      </c>
      <c r="E10" s="7" t="s">
        <v>94</v>
      </c>
      <c r="F10" s="7" t="s">
        <v>107</v>
      </c>
      <c r="G10" s="7" t="s">
        <v>106</v>
      </c>
      <c r="H10" s="8" t="s">
        <v>123</v>
      </c>
      <c r="I10" s="11" t="s">
        <v>110</v>
      </c>
      <c r="J10" s="22"/>
    </row>
    <row r="11" spans="1:13">
      <c r="A11" s="21"/>
      <c r="B11" s="5" t="s">
        <v>95</v>
      </c>
      <c r="C11" s="80">
        <v>2</v>
      </c>
      <c r="D11" s="112" t="str">
        <f t="shared" ref="D11:D26" si="0">VLOOKUP($D$8,Items,C11,0)</f>
        <v>Golf shirt - Leopards</v>
      </c>
      <c r="E11" s="52"/>
      <c r="F11" s="48"/>
      <c r="G11" s="55"/>
      <c r="H11" s="86">
        <f t="shared" ref="H11:H26" si="1">IFERROR(VLOOKUP($D11,Pryse,2,0)," ")</f>
        <v>330</v>
      </c>
      <c r="I11" s="89">
        <f>IF(G11&lt;&gt;"",IF(E11="","Confirm size",H11*G11),IF(E11&lt;&gt;"","Select quantity",IFERROR(H11*G11,0)))</f>
        <v>0</v>
      </c>
      <c r="J11" s="22"/>
      <c r="M11" s="3"/>
    </row>
    <row r="12" spans="1:13">
      <c r="A12" s="21"/>
      <c r="B12" s="1"/>
      <c r="C12" s="80">
        <v>3</v>
      </c>
      <c r="D12" s="113" t="str">
        <f t="shared" si="0"/>
        <v>Golf shirt - Lime</v>
      </c>
      <c r="E12" s="53" t="str">
        <f t="shared" ref="E12:E26" si="2">IF(D12="Socks",Kouse,"")</f>
        <v/>
      </c>
      <c r="F12" s="49"/>
      <c r="G12" s="56"/>
      <c r="H12" s="87">
        <f t="shared" si="1"/>
        <v>330</v>
      </c>
      <c r="I12" s="90">
        <f t="shared" ref="I12:I18" si="3">IF(G12&lt;&gt;"",IF(E12="","Confirm size",H12*G12),IF(E12&lt;&gt;"","Select quantity",IFERROR(H12*G12,0)))</f>
        <v>0</v>
      </c>
      <c r="J12" s="22"/>
    </row>
    <row r="13" spans="1:13">
      <c r="A13" s="21"/>
      <c r="B13" s="1"/>
      <c r="C13" s="80">
        <v>4</v>
      </c>
      <c r="D13" s="113" t="str">
        <f t="shared" si="0"/>
        <v>Shorts - Green</v>
      </c>
      <c r="E13" s="53" t="str">
        <f t="shared" si="2"/>
        <v/>
      </c>
      <c r="F13" s="49"/>
      <c r="G13" s="56"/>
      <c r="H13" s="87">
        <f t="shared" si="1"/>
        <v>220</v>
      </c>
      <c r="I13" s="90">
        <f t="shared" si="3"/>
        <v>0</v>
      </c>
      <c r="J13" s="22"/>
    </row>
    <row r="14" spans="1:13">
      <c r="A14" s="21"/>
      <c r="B14" s="1"/>
      <c r="C14" s="80">
        <v>5</v>
      </c>
      <c r="D14" s="113" t="str">
        <f>VLOOKUP($D$8,Items,C14,0)</f>
        <v>Socks - Green</v>
      </c>
      <c r="E14" s="53" t="str">
        <f t="shared" si="2"/>
        <v/>
      </c>
      <c r="F14" s="49"/>
      <c r="G14" s="56"/>
      <c r="H14" s="87">
        <f t="shared" si="1"/>
        <v>70</v>
      </c>
      <c r="I14" s="90">
        <f t="shared" si="3"/>
        <v>0</v>
      </c>
      <c r="J14" s="22"/>
    </row>
    <row r="15" spans="1:13">
      <c r="A15" s="21"/>
      <c r="B15" s="10" t="s">
        <v>112</v>
      </c>
      <c r="C15" s="80">
        <v>6</v>
      </c>
      <c r="D15" s="12" t="str">
        <f t="shared" si="0"/>
        <v>Hoodie</v>
      </c>
      <c r="E15" s="53" t="str">
        <f t="shared" si="2"/>
        <v/>
      </c>
      <c r="F15" s="49"/>
      <c r="G15" s="56"/>
      <c r="H15" s="87">
        <f t="shared" si="1"/>
        <v>420</v>
      </c>
      <c r="I15" s="90">
        <f t="shared" si="3"/>
        <v>0</v>
      </c>
      <c r="J15" s="22"/>
    </row>
    <row r="16" spans="1:13">
      <c r="A16" s="21"/>
      <c r="B16" s="1"/>
      <c r="C16" s="80">
        <v>7</v>
      </c>
      <c r="D16" s="12" t="str">
        <f t="shared" si="0"/>
        <v>Tracksuit pants</v>
      </c>
      <c r="E16" s="53" t="str">
        <f t="shared" si="2"/>
        <v/>
      </c>
      <c r="F16" s="49"/>
      <c r="G16" s="56"/>
      <c r="H16" s="87">
        <f t="shared" si="1"/>
        <v>330</v>
      </c>
      <c r="I16" s="90">
        <f t="shared" si="3"/>
        <v>0</v>
      </c>
      <c r="J16" s="22"/>
    </row>
    <row r="17" spans="1:10">
      <c r="A17" s="21"/>
      <c r="B17" s="1"/>
      <c r="C17" s="80">
        <v>8</v>
      </c>
      <c r="D17" s="12" t="str">
        <f t="shared" si="0"/>
        <v>Flag</v>
      </c>
      <c r="E17" s="53" t="str">
        <f t="shared" si="2"/>
        <v/>
      </c>
      <c r="F17" s="49"/>
      <c r="G17" s="56"/>
      <c r="H17" s="87">
        <f t="shared" si="1"/>
        <v>80</v>
      </c>
      <c r="I17" s="90">
        <f t="shared" si="3"/>
        <v>0</v>
      </c>
      <c r="J17" s="22"/>
    </row>
    <row r="18" spans="1:10">
      <c r="A18" s="21"/>
      <c r="B18" s="1"/>
      <c r="C18" s="80">
        <v>9</v>
      </c>
      <c r="D18" s="12" t="str">
        <f t="shared" si="0"/>
        <v>Long sleeve - white</v>
      </c>
      <c r="E18" s="53" t="str">
        <f t="shared" si="2"/>
        <v/>
      </c>
      <c r="F18" s="49"/>
      <c r="G18" s="56"/>
      <c r="H18" s="87">
        <f t="shared" si="1"/>
        <v>270</v>
      </c>
      <c r="I18" s="90">
        <f t="shared" si="3"/>
        <v>0</v>
      </c>
      <c r="J18" s="22"/>
    </row>
    <row r="19" spans="1:10">
      <c r="A19" s="21"/>
      <c r="B19" s="1"/>
      <c r="C19" s="80">
        <v>10</v>
      </c>
      <c r="D19" s="12" t="str">
        <f t="shared" ref="D19" si="4">VLOOKUP($D$8,Items,C19,0)</f>
        <v>Whistle - Acme Thunder Steel</v>
      </c>
      <c r="E19" s="53" t="str">
        <f t="shared" ref="E19" si="5">IF(D19="Socks",Kouse,"")</f>
        <v/>
      </c>
      <c r="F19" s="49"/>
      <c r="G19" s="56"/>
      <c r="H19" s="87">
        <f t="shared" si="1"/>
        <v>180</v>
      </c>
      <c r="I19" s="90">
        <f t="shared" ref="I19" si="6">IF(G19&lt;&gt;"",IF(E19="","Confirm size",H19*G19),IF(E19&lt;&gt;"","Select quantity",IFERROR(H19*G19,0)))</f>
        <v>0</v>
      </c>
      <c r="J19" s="22"/>
    </row>
    <row r="20" spans="1:10">
      <c r="A20" s="21"/>
      <c r="B20" s="1"/>
      <c r="C20" s="80">
        <v>11</v>
      </c>
      <c r="D20" s="12" t="str">
        <f t="shared" si="0"/>
        <v xml:space="preserve"> </v>
      </c>
      <c r="E20" s="53" t="str">
        <f t="shared" si="2"/>
        <v/>
      </c>
      <c r="F20" s="49"/>
      <c r="G20" s="56"/>
      <c r="H20" s="87" t="str">
        <f t="shared" si="1"/>
        <v xml:space="preserve"> </v>
      </c>
      <c r="I20" s="90">
        <f t="shared" ref="I20:I26" si="7">IF(G20&lt;&gt;"",IF(E20="","Confirm size",H20*G20),IF(E20&lt;&gt;"","Select quantity",IFERROR(H20*G20,0)))</f>
        <v>0</v>
      </c>
      <c r="J20" s="22"/>
    </row>
    <row r="21" spans="1:10">
      <c r="A21" s="21"/>
      <c r="B21" s="1"/>
      <c r="C21" s="80">
        <v>12</v>
      </c>
      <c r="D21" s="12" t="str">
        <f t="shared" si="0"/>
        <v xml:space="preserve"> </v>
      </c>
      <c r="E21" s="53" t="str">
        <f t="shared" si="2"/>
        <v/>
      </c>
      <c r="F21" s="49"/>
      <c r="G21" s="56"/>
      <c r="H21" s="87" t="str">
        <f t="shared" si="1"/>
        <v xml:space="preserve"> </v>
      </c>
      <c r="I21" s="90">
        <f t="shared" si="7"/>
        <v>0</v>
      </c>
      <c r="J21" s="22"/>
    </row>
    <row r="22" spans="1:10">
      <c r="A22" s="21"/>
      <c r="B22" s="1"/>
      <c r="C22" s="80">
        <v>13</v>
      </c>
      <c r="D22" s="12" t="str">
        <f t="shared" si="0"/>
        <v xml:space="preserve"> </v>
      </c>
      <c r="E22" s="53" t="str">
        <f t="shared" si="2"/>
        <v/>
      </c>
      <c r="F22" s="49"/>
      <c r="G22" s="56"/>
      <c r="H22" s="87" t="str">
        <f t="shared" si="1"/>
        <v xml:space="preserve"> </v>
      </c>
      <c r="I22" s="90">
        <f t="shared" si="7"/>
        <v>0</v>
      </c>
      <c r="J22" s="22"/>
    </row>
    <row r="23" spans="1:10">
      <c r="A23" s="21"/>
      <c r="B23" s="1"/>
      <c r="C23" s="80">
        <v>14</v>
      </c>
      <c r="D23" s="12" t="str">
        <f t="shared" si="0"/>
        <v xml:space="preserve"> </v>
      </c>
      <c r="E23" s="53" t="str">
        <f t="shared" si="2"/>
        <v/>
      </c>
      <c r="F23" s="49"/>
      <c r="G23" s="56"/>
      <c r="H23" s="87" t="str">
        <f t="shared" si="1"/>
        <v xml:space="preserve"> </v>
      </c>
      <c r="I23" s="90">
        <f t="shared" si="7"/>
        <v>0</v>
      </c>
      <c r="J23" s="22"/>
    </row>
    <row r="24" spans="1:10">
      <c r="A24" s="21"/>
      <c r="B24" s="1"/>
      <c r="C24" s="80">
        <v>15</v>
      </c>
      <c r="D24" s="12" t="str">
        <f t="shared" si="0"/>
        <v xml:space="preserve"> </v>
      </c>
      <c r="E24" s="53" t="str">
        <f t="shared" si="2"/>
        <v/>
      </c>
      <c r="F24" s="49"/>
      <c r="G24" s="56"/>
      <c r="H24" s="87" t="str">
        <f t="shared" si="1"/>
        <v xml:space="preserve"> </v>
      </c>
      <c r="I24" s="90">
        <f t="shared" si="7"/>
        <v>0</v>
      </c>
      <c r="J24" s="22"/>
    </row>
    <row r="25" spans="1:10">
      <c r="A25" s="21"/>
      <c r="B25" s="1"/>
      <c r="C25" s="80">
        <v>16</v>
      </c>
      <c r="D25" s="114" t="str">
        <f t="shared" ref="D25" si="8">VLOOKUP($D$8,Items,C25,0)</f>
        <v xml:space="preserve"> </v>
      </c>
      <c r="E25" s="115" t="str">
        <f t="shared" ref="E25" si="9">IF(D25="Socks",Kouse,"")</f>
        <v/>
      </c>
      <c r="F25" s="116"/>
      <c r="G25" s="117"/>
      <c r="H25" s="118" t="str">
        <f t="shared" si="1"/>
        <v xml:space="preserve"> </v>
      </c>
      <c r="I25" s="119">
        <f t="shared" ref="I25" si="10">IF(G25&lt;&gt;"",IF(E25="","Confirm size",H25*G25),IF(E25&lt;&gt;"","Select quantity",IFERROR(H25*G25,0)))</f>
        <v>0</v>
      </c>
      <c r="J25" s="22"/>
    </row>
    <row r="26" spans="1:10">
      <c r="A26" s="21"/>
      <c r="B26" s="1"/>
      <c r="C26" s="80">
        <v>17</v>
      </c>
      <c r="D26" s="13" t="str">
        <f t="shared" si="0"/>
        <v xml:space="preserve"> </v>
      </c>
      <c r="E26" s="54" t="str">
        <f t="shared" si="2"/>
        <v/>
      </c>
      <c r="F26" s="50"/>
      <c r="G26" s="57"/>
      <c r="H26" s="88" t="str">
        <f t="shared" si="1"/>
        <v xml:space="preserve"> </v>
      </c>
      <c r="I26" s="91">
        <f t="shared" si="7"/>
        <v>0</v>
      </c>
      <c r="J26" s="22"/>
    </row>
    <row r="27" spans="1:10" ht="9" customHeight="1">
      <c r="A27" s="21"/>
      <c r="B27" s="1"/>
      <c r="C27" s="24"/>
      <c r="D27" s="1"/>
      <c r="E27" s="1"/>
      <c r="F27" s="1"/>
      <c r="G27" s="1"/>
      <c r="H27" s="23"/>
      <c r="I27" s="1"/>
      <c r="J27" s="22"/>
    </row>
    <row r="28" spans="1:10" ht="15.75" thickBot="1">
      <c r="A28" s="21"/>
      <c r="B28" s="1"/>
      <c r="C28" s="24"/>
      <c r="D28" s="6" t="s">
        <v>111</v>
      </c>
      <c r="E28" s="32"/>
      <c r="F28" s="32"/>
      <c r="G28" s="32"/>
      <c r="H28" s="33"/>
      <c r="I28" s="34">
        <f>SUM(I11:I26)</f>
        <v>0</v>
      </c>
      <c r="J28" s="22"/>
    </row>
    <row r="29" spans="1:10" ht="9" customHeight="1" thickTop="1">
      <c r="A29" s="21"/>
      <c r="B29" s="1"/>
      <c r="C29" s="24"/>
      <c r="D29" s="1"/>
      <c r="E29" s="1"/>
      <c r="F29" s="1"/>
      <c r="G29" s="1"/>
      <c r="H29" s="23"/>
      <c r="I29" s="23"/>
      <c r="J29" s="22"/>
    </row>
    <row r="30" spans="1:10">
      <c r="A30" s="21"/>
      <c r="B30" s="1"/>
      <c r="C30" s="1"/>
      <c r="D30" s="6" t="str">
        <f>UPPER("MINIMUM OF "&amp;DepositoPersentasie&amp;" DEPOSIT DUE ON / BEFORE "&amp;DepositoDatum)</f>
        <v>MINIMUM OF 60% DEPOSIT DUE ON / BEFORE 14 FEBRUARY 2020</v>
      </c>
      <c r="E30" s="6"/>
      <c r="F30" s="6"/>
      <c r="G30" s="6"/>
      <c r="H30" s="92"/>
      <c r="I30" s="9">
        <f>I28*DepositoFormule</f>
        <v>0</v>
      </c>
      <c r="J30" s="22"/>
    </row>
    <row r="31" spans="1:10" ht="9" customHeight="1">
      <c r="A31" s="21"/>
      <c r="B31" s="1"/>
      <c r="C31" s="1"/>
      <c r="D31" s="1"/>
      <c r="E31" s="1"/>
      <c r="F31" s="1"/>
      <c r="G31" s="1"/>
      <c r="H31" s="23"/>
      <c r="I31" s="23"/>
      <c r="J31" s="22"/>
    </row>
    <row r="32" spans="1:10">
      <c r="A32" s="21"/>
      <c r="B32" s="1"/>
      <c r="C32" s="1"/>
      <c r="D32" s="38" t="str">
        <f>UPPER(BalancePersentasie&amp;" DUE UPON COLLECTION")</f>
        <v>40% DUE UPON COLLECTION</v>
      </c>
      <c r="E32" s="35"/>
      <c r="F32" s="35"/>
      <c r="G32" s="35"/>
      <c r="H32" s="36"/>
      <c r="I32" s="37">
        <f>I28-I30</f>
        <v>0</v>
      </c>
      <c r="J32" s="22"/>
    </row>
    <row r="33" spans="1:10" ht="9.75" customHeight="1" thickBot="1">
      <c r="A33" s="25"/>
      <c r="B33" s="26"/>
      <c r="C33" s="26"/>
      <c r="D33" s="26"/>
      <c r="E33" s="26"/>
      <c r="F33" s="26"/>
      <c r="G33" s="26"/>
      <c r="H33" s="27"/>
      <c r="I33" s="27"/>
      <c r="J33" s="28"/>
    </row>
    <row r="34" spans="1:10" ht="15.75" thickTop="1"/>
  </sheetData>
  <sheetProtection algorithmName="SHA-512" hashValue="eVesJr3cRmiU4zweHX1MnM5Yn7Wfqb6rQ/sdmSJFJ70DOtb3Ut21r4oQULpau+E6jfZBToJD2ICVapj/8e3VVA==" saltValue="t6duUN+6q7ufwVCEnzp3Zg==" spinCount="100000" sheet="1" objects="1" scenarios="1"/>
  <mergeCells count="4">
    <mergeCell ref="B2:I2"/>
    <mergeCell ref="G6:H6"/>
    <mergeCell ref="F4:I4"/>
    <mergeCell ref="B4:D4"/>
  </mergeCells>
  <dataValidations count="3">
    <dataValidation type="list" showInputMessage="1" showErrorMessage="1" sqref="D6" xr:uid="{00000000-0002-0000-0000-000000000000}">
      <formula1>Referee</formula1>
    </dataValidation>
    <dataValidation type="list" showInputMessage="1" showErrorMessage="1" sqref="E11:E26" xr:uid="{00000000-0002-0000-0000-000001000000}">
      <formula1>sIZE</formula1>
    </dataValidation>
    <dataValidation type="list" showInputMessage="1" showErrorMessage="1" sqref="G11:G26" xr:uid="{00000000-0002-0000-0000-000002000000}">
      <formula1>Quantity</formula1>
    </dataValidation>
  </dataValidations>
  <pageMargins left="0.7" right="0.7" top="0.75" bottom="0.75" header="0.3" footer="0.3"/>
  <pageSetup orientation="landscape" r:id="rId1"/>
  <ignoredErrors>
    <ignoredError sqref="E25:E26 E12:E2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F101"/>
  <sheetViews>
    <sheetView topLeftCell="Y1" zoomScale="110" zoomScaleNormal="110" workbookViewId="0">
      <pane ySplit="1" topLeftCell="A2" activePane="bottomLeft" state="frozen"/>
      <selection pane="bottomLeft" activeCell="AA13" sqref="AA13"/>
    </sheetView>
  </sheetViews>
  <sheetFormatPr defaultRowHeight="15"/>
  <cols>
    <col min="1" max="1" width="14" style="1" customWidth="1"/>
    <col min="2" max="5" width="17.375" style="1" customWidth="1"/>
    <col min="6" max="6" width="9.875" style="59" customWidth="1"/>
    <col min="7" max="7" width="19" style="1" hidden="1" customWidth="1"/>
    <col min="8" max="8" width="5.25" style="58" customWidth="1"/>
    <col min="9" max="9" width="23.25" bestFit="1" customWidth="1"/>
    <col min="10" max="11" width="7.625" bestFit="1" customWidth="1"/>
    <col min="12" max="12" width="6.5" bestFit="1" customWidth="1"/>
    <col min="13" max="13" width="3.125" customWidth="1"/>
    <col min="14" max="14" width="6.25" bestFit="1" customWidth="1"/>
    <col min="15" max="15" width="3.125" customWidth="1"/>
    <col min="16" max="16" width="19.375" bestFit="1" customWidth="1"/>
    <col min="17" max="17" width="16" bestFit="1" customWidth="1"/>
    <col min="18" max="18" width="13.75" bestFit="1" customWidth="1"/>
    <col min="19" max="19" width="11.625" bestFit="1" customWidth="1"/>
    <col min="20" max="20" width="12.25" bestFit="1" customWidth="1"/>
    <col min="21" max="21" width="13.625" bestFit="1" customWidth="1"/>
    <col min="22" max="23" width="12.875" bestFit="1" customWidth="1"/>
    <col min="24" max="24" width="15.125" bestFit="1" customWidth="1"/>
    <col min="25" max="25" width="23.25" bestFit="1" customWidth="1"/>
    <col min="26" max="26" width="15.125" bestFit="1" customWidth="1"/>
    <col min="27" max="27" width="23.25" bestFit="1" customWidth="1"/>
    <col min="28" max="28" width="15.125" bestFit="1" customWidth="1"/>
    <col min="29" max="29" width="23.25" bestFit="1" customWidth="1"/>
    <col min="30" max="30" width="9.75" bestFit="1" customWidth="1"/>
    <col min="31" max="31" width="15.125" bestFit="1" customWidth="1"/>
    <col min="32" max="32" width="23.25" bestFit="1" customWidth="1"/>
  </cols>
  <sheetData>
    <row r="1" spans="1:32" ht="15.75">
      <c r="A1" s="75" t="s">
        <v>0</v>
      </c>
      <c r="B1" s="75" t="s">
        <v>1</v>
      </c>
      <c r="C1" s="66" t="s">
        <v>96</v>
      </c>
      <c r="D1" s="75" t="s">
        <v>2</v>
      </c>
      <c r="E1" s="75" t="s">
        <v>3</v>
      </c>
      <c r="F1" s="73" t="s">
        <v>295</v>
      </c>
      <c r="G1" s="66" t="s">
        <v>122</v>
      </c>
      <c r="H1" s="74"/>
      <c r="I1" s="83" t="s">
        <v>108</v>
      </c>
      <c r="J1" s="84" t="s">
        <v>132</v>
      </c>
      <c r="K1" s="85" t="s">
        <v>133</v>
      </c>
      <c r="L1" s="4" t="s">
        <v>97</v>
      </c>
      <c r="N1" s="4" t="s">
        <v>313</v>
      </c>
      <c r="P1" s="4" t="s">
        <v>109</v>
      </c>
      <c r="Q1" s="47">
        <v>2</v>
      </c>
      <c r="R1" s="47">
        <v>3</v>
      </c>
      <c r="S1" s="47">
        <v>4</v>
      </c>
      <c r="T1" s="47">
        <v>5</v>
      </c>
      <c r="U1" s="47">
        <v>6</v>
      </c>
      <c r="V1" s="47">
        <v>7</v>
      </c>
      <c r="W1" s="47">
        <v>8</v>
      </c>
      <c r="X1" s="47">
        <v>9</v>
      </c>
      <c r="Y1" s="47">
        <v>10</v>
      </c>
      <c r="Z1" s="47">
        <v>11</v>
      </c>
      <c r="AA1" s="47">
        <v>12</v>
      </c>
      <c r="AB1" s="47">
        <v>13</v>
      </c>
      <c r="AC1" s="47">
        <v>14</v>
      </c>
      <c r="AD1" s="47">
        <v>15</v>
      </c>
      <c r="AE1" s="47">
        <v>16</v>
      </c>
      <c r="AF1" s="47">
        <v>17</v>
      </c>
    </row>
    <row r="2" spans="1:32">
      <c r="A2" s="60" t="s">
        <v>24</v>
      </c>
      <c r="B2" s="60" t="s">
        <v>25</v>
      </c>
      <c r="C2" s="32" t="str">
        <f>A2&amp;" "&amp;B2</f>
        <v xml:space="preserve">Andile Masilela </v>
      </c>
      <c r="D2" s="60" t="s">
        <v>26</v>
      </c>
      <c r="E2" s="60" t="s">
        <v>120</v>
      </c>
      <c r="F2" s="68" t="str">
        <f>$F$1&amp;H2</f>
        <v>FEB20-001</v>
      </c>
      <c r="G2" s="32" t="s">
        <v>27</v>
      </c>
      <c r="H2" s="67" t="s">
        <v>213</v>
      </c>
      <c r="I2" s="81" t="s">
        <v>314</v>
      </c>
      <c r="J2" s="36">
        <v>330</v>
      </c>
      <c r="K2" s="82">
        <f>280*1.15</f>
        <v>322</v>
      </c>
      <c r="L2" s="45" t="s">
        <v>98</v>
      </c>
      <c r="M2" s="45"/>
      <c r="N2" s="45">
        <v>1</v>
      </c>
      <c r="O2" s="45"/>
      <c r="P2" s="105" t="s">
        <v>27</v>
      </c>
      <c r="Q2" s="106" t="s">
        <v>314</v>
      </c>
      <c r="R2" s="106" t="s">
        <v>315</v>
      </c>
      <c r="S2" s="106" t="s">
        <v>129</v>
      </c>
      <c r="T2" s="106" t="s">
        <v>319</v>
      </c>
      <c r="U2" s="106" t="s">
        <v>316</v>
      </c>
      <c r="V2" s="106" t="s">
        <v>317</v>
      </c>
      <c r="W2" s="106" t="s">
        <v>321</v>
      </c>
      <c r="X2" s="106" t="s">
        <v>130</v>
      </c>
      <c r="Y2" s="106" t="s">
        <v>125</v>
      </c>
      <c r="Z2" s="106" t="s">
        <v>131</v>
      </c>
      <c r="AA2" s="106" t="s">
        <v>300</v>
      </c>
      <c r="AB2" s="106" t="s">
        <v>126</v>
      </c>
      <c r="AC2" s="106" t="s">
        <v>127</v>
      </c>
      <c r="AD2" s="106" t="s">
        <v>128</v>
      </c>
      <c r="AE2" s="106" t="s">
        <v>318</v>
      </c>
      <c r="AF2" s="106" t="s">
        <v>353</v>
      </c>
    </row>
    <row r="3" spans="1:32" ht="15" customHeight="1">
      <c r="A3" s="60" t="s">
        <v>28</v>
      </c>
      <c r="B3" s="60" t="s">
        <v>29</v>
      </c>
      <c r="C3" s="32" t="str">
        <f>A3&amp;" "&amp;B3</f>
        <v>Andries Selemela</v>
      </c>
      <c r="D3" s="60" t="s">
        <v>26</v>
      </c>
      <c r="E3" s="60" t="s">
        <v>11</v>
      </c>
      <c r="F3" s="68" t="str">
        <f>$F$1&amp;H3</f>
        <v>FEB20-002</v>
      </c>
      <c r="G3" s="32" t="s">
        <v>11</v>
      </c>
      <c r="H3" s="67" t="s">
        <v>214</v>
      </c>
      <c r="I3" s="81" t="s">
        <v>315</v>
      </c>
      <c r="J3" s="36">
        <v>330</v>
      </c>
      <c r="K3" s="82">
        <f t="shared" ref="K3:K6" si="0">280*1.15</f>
        <v>322</v>
      </c>
      <c r="L3" s="45" t="s">
        <v>99</v>
      </c>
      <c r="M3" s="45"/>
      <c r="N3" s="45">
        <v>2</v>
      </c>
      <c r="O3" s="45"/>
      <c r="P3" s="105" t="s">
        <v>11</v>
      </c>
      <c r="Q3" s="106" t="s">
        <v>314</v>
      </c>
      <c r="R3" s="106" t="s">
        <v>315</v>
      </c>
      <c r="S3" s="106" t="s">
        <v>129</v>
      </c>
      <c r="T3" s="106" t="s">
        <v>319</v>
      </c>
      <c r="U3" s="106" t="s">
        <v>316</v>
      </c>
      <c r="V3" s="106" t="s">
        <v>317</v>
      </c>
      <c r="W3" s="106" t="s">
        <v>321</v>
      </c>
      <c r="X3" s="106" t="s">
        <v>130</v>
      </c>
      <c r="Y3" s="106" t="s">
        <v>125</v>
      </c>
      <c r="Z3" s="106" t="s">
        <v>131</v>
      </c>
      <c r="AA3" s="106" t="s">
        <v>300</v>
      </c>
      <c r="AB3" s="106" t="s">
        <v>126</v>
      </c>
      <c r="AC3" s="106" t="s">
        <v>127</v>
      </c>
      <c r="AD3" s="106" t="s">
        <v>128</v>
      </c>
      <c r="AE3" s="106" t="s">
        <v>318</v>
      </c>
      <c r="AF3" s="106" t="s">
        <v>353</v>
      </c>
    </row>
    <row r="4" spans="1:32">
      <c r="A4" s="61" t="s">
        <v>171</v>
      </c>
      <c r="B4" s="61" t="s">
        <v>172</v>
      </c>
      <c r="C4" s="32" t="str">
        <f>A4&amp;" "&amp;B4</f>
        <v>Angelic Bezuidenhout</v>
      </c>
      <c r="D4" s="61" t="s">
        <v>26</v>
      </c>
      <c r="E4" s="61" t="s">
        <v>32</v>
      </c>
      <c r="F4" s="68" t="str">
        <f>$F$1&amp;H4</f>
        <v>FEB20-003</v>
      </c>
      <c r="G4" s="69" t="s">
        <v>121</v>
      </c>
      <c r="H4" s="67" t="s">
        <v>215</v>
      </c>
      <c r="I4" s="81" t="s">
        <v>316</v>
      </c>
      <c r="J4" s="36">
        <v>330</v>
      </c>
      <c r="K4" s="82">
        <f t="shared" si="0"/>
        <v>322</v>
      </c>
      <c r="L4" s="45" t="s">
        <v>100</v>
      </c>
      <c r="M4" s="45"/>
      <c r="N4" s="45">
        <v>3</v>
      </c>
      <c r="O4" s="45"/>
      <c r="P4" s="46" t="s">
        <v>32</v>
      </c>
      <c r="Q4" s="97" t="s">
        <v>314</v>
      </c>
      <c r="R4" s="97" t="s">
        <v>315</v>
      </c>
      <c r="S4" s="97" t="s">
        <v>129</v>
      </c>
      <c r="T4" s="97" t="s">
        <v>319</v>
      </c>
      <c r="U4" s="97" t="s">
        <v>316</v>
      </c>
      <c r="V4" s="97" t="s">
        <v>321</v>
      </c>
      <c r="W4" s="97" t="s">
        <v>125</v>
      </c>
      <c r="X4" s="97" t="s">
        <v>131</v>
      </c>
      <c r="Y4" s="97" t="s">
        <v>300</v>
      </c>
      <c r="Z4" s="97" t="s">
        <v>126</v>
      </c>
      <c r="AA4" s="97" t="s">
        <v>127</v>
      </c>
      <c r="AB4" s="97" t="s">
        <v>318</v>
      </c>
      <c r="AC4" t="s">
        <v>353</v>
      </c>
      <c r="AD4" t="s">
        <v>170</v>
      </c>
      <c r="AE4" t="s">
        <v>170</v>
      </c>
      <c r="AF4" t="s">
        <v>170</v>
      </c>
    </row>
    <row r="5" spans="1:32">
      <c r="A5" s="60" t="s">
        <v>197</v>
      </c>
      <c r="B5" s="60" t="s">
        <v>198</v>
      </c>
      <c r="C5" s="32" t="str">
        <f>A5&amp;" "&amp;B5</f>
        <v>ARNO ROEMS</v>
      </c>
      <c r="D5" s="60" t="s">
        <v>26</v>
      </c>
      <c r="E5" s="60" t="s">
        <v>209</v>
      </c>
      <c r="F5" s="68" t="str">
        <f>$F$1&amp;H5</f>
        <v>FEB20-083</v>
      </c>
      <c r="G5" s="32" t="s">
        <v>45</v>
      </c>
      <c r="H5" s="67" t="s">
        <v>281</v>
      </c>
      <c r="I5" s="81" t="s">
        <v>317</v>
      </c>
      <c r="J5" s="36">
        <v>330</v>
      </c>
      <c r="K5" s="82">
        <f t="shared" si="0"/>
        <v>322</v>
      </c>
      <c r="L5" s="45" t="s">
        <v>101</v>
      </c>
      <c r="M5" s="45"/>
      <c r="N5" s="45">
        <v>4</v>
      </c>
      <c r="O5" s="45"/>
      <c r="P5" s="46" t="s">
        <v>8</v>
      </c>
      <c r="Q5" s="97" t="s">
        <v>314</v>
      </c>
      <c r="R5" s="97" t="s">
        <v>315</v>
      </c>
      <c r="S5" s="97" t="s">
        <v>129</v>
      </c>
      <c r="T5" s="97" t="s">
        <v>319</v>
      </c>
      <c r="U5" s="97" t="s">
        <v>316</v>
      </c>
      <c r="V5" s="97" t="s">
        <v>321</v>
      </c>
      <c r="W5" s="97" t="s">
        <v>125</v>
      </c>
      <c r="X5" s="97" t="s">
        <v>131</v>
      </c>
      <c r="Y5" s="97" t="s">
        <v>300</v>
      </c>
      <c r="Z5" s="97" t="s">
        <v>126</v>
      </c>
      <c r="AA5" s="97" t="s">
        <v>127</v>
      </c>
      <c r="AB5" s="97" t="s">
        <v>318</v>
      </c>
      <c r="AC5" t="s">
        <v>353</v>
      </c>
      <c r="AD5" t="s">
        <v>170</v>
      </c>
      <c r="AE5" t="s">
        <v>170</v>
      </c>
      <c r="AF5" t="s">
        <v>170</v>
      </c>
    </row>
    <row r="6" spans="1:32">
      <c r="A6" s="60" t="s">
        <v>4</v>
      </c>
      <c r="B6" s="60" t="s">
        <v>5</v>
      </c>
      <c r="C6" s="32" t="str">
        <f>A6&amp;" "&amp;B6</f>
        <v>Carlo Swart</v>
      </c>
      <c r="D6" s="60" t="s">
        <v>168</v>
      </c>
      <c r="E6" s="60" t="s">
        <v>6</v>
      </c>
      <c r="F6" s="68" t="str">
        <f>$F$1&amp;H6</f>
        <v>FEB20-068</v>
      </c>
      <c r="G6" s="32" t="s">
        <v>6</v>
      </c>
      <c r="H6" s="67" t="s">
        <v>267</v>
      </c>
      <c r="I6" s="81" t="s">
        <v>321</v>
      </c>
      <c r="J6" s="36">
        <v>330</v>
      </c>
      <c r="K6" s="82">
        <f t="shared" si="0"/>
        <v>322</v>
      </c>
      <c r="L6" s="45" t="s">
        <v>102</v>
      </c>
      <c r="M6" s="45"/>
      <c r="N6" s="45">
        <v>5</v>
      </c>
      <c r="O6" s="45"/>
      <c r="P6" s="46" t="s">
        <v>120</v>
      </c>
      <c r="Q6" s="97" t="s">
        <v>314</v>
      </c>
      <c r="R6" s="97" t="s">
        <v>315</v>
      </c>
      <c r="S6" s="97" t="s">
        <v>129</v>
      </c>
      <c r="T6" s="97" t="s">
        <v>319</v>
      </c>
      <c r="U6" s="97" t="s">
        <v>316</v>
      </c>
      <c r="V6" s="97" t="s">
        <v>321</v>
      </c>
      <c r="W6" s="97" t="s">
        <v>125</v>
      </c>
      <c r="X6" s="97" t="s">
        <v>131</v>
      </c>
      <c r="Y6" s="97" t="s">
        <v>300</v>
      </c>
      <c r="Z6" s="97" t="s">
        <v>126</v>
      </c>
      <c r="AA6" s="97" t="s">
        <v>127</v>
      </c>
      <c r="AB6" s="97" t="s">
        <v>318</v>
      </c>
      <c r="AC6" t="s">
        <v>353</v>
      </c>
      <c r="AD6" t="s">
        <v>170</v>
      </c>
      <c r="AE6" t="s">
        <v>170</v>
      </c>
      <c r="AF6" t="s">
        <v>170</v>
      </c>
    </row>
    <row r="7" spans="1:32">
      <c r="A7" s="60" t="s">
        <v>30</v>
      </c>
      <c r="B7" s="60" t="s">
        <v>31</v>
      </c>
      <c r="C7" s="32" t="str">
        <f>A7&amp;" "&amp;B7</f>
        <v>Chris Van Zyl</v>
      </c>
      <c r="D7" s="60" t="s">
        <v>26</v>
      </c>
      <c r="E7" s="60" t="s">
        <v>120</v>
      </c>
      <c r="F7" s="68" t="str">
        <f>$F$1&amp;H7</f>
        <v>FEB20-101</v>
      </c>
      <c r="G7" s="32" t="s">
        <v>32</v>
      </c>
      <c r="H7" s="67" t="s">
        <v>342</v>
      </c>
      <c r="I7" s="81" t="s">
        <v>129</v>
      </c>
      <c r="J7" s="36">
        <v>220</v>
      </c>
      <c r="K7" s="82">
        <f>180*1.15</f>
        <v>206.99999999999997</v>
      </c>
      <c r="L7" s="45" t="s">
        <v>103</v>
      </c>
      <c r="M7" s="45"/>
      <c r="N7" s="45">
        <v>6</v>
      </c>
      <c r="O7" s="45"/>
      <c r="P7" s="107" t="s">
        <v>19</v>
      </c>
      <c r="Q7" s="108" t="s">
        <v>314</v>
      </c>
      <c r="R7" s="108" t="s">
        <v>315</v>
      </c>
      <c r="S7" s="108" t="s">
        <v>129</v>
      </c>
      <c r="T7" s="108" t="s">
        <v>319</v>
      </c>
      <c r="U7" s="108" t="s">
        <v>321</v>
      </c>
      <c r="V7" s="108" t="s">
        <v>125</v>
      </c>
      <c r="W7" s="108" t="s">
        <v>131</v>
      </c>
      <c r="X7" s="108" t="s">
        <v>300</v>
      </c>
      <c r="Y7" s="108" t="s">
        <v>126</v>
      </c>
      <c r="Z7" s="108" t="s">
        <v>318</v>
      </c>
      <c r="AA7" s="108" t="s">
        <v>353</v>
      </c>
      <c r="AB7" s="108" t="s">
        <v>170</v>
      </c>
      <c r="AC7" s="108" t="s">
        <v>170</v>
      </c>
      <c r="AD7" s="108" t="s">
        <v>170</v>
      </c>
      <c r="AE7" s="108" t="s">
        <v>170</v>
      </c>
      <c r="AF7" s="108" t="s">
        <v>170</v>
      </c>
    </row>
    <row r="8" spans="1:32" ht="15" customHeight="1">
      <c r="A8" s="60" t="s">
        <v>193</v>
      </c>
      <c r="B8" s="60" t="s">
        <v>194</v>
      </c>
      <c r="C8" s="32" t="str">
        <f>A8&amp;" "&amp;B8</f>
        <v>CHRISTO HERHOLDT</v>
      </c>
      <c r="D8" s="60" t="s">
        <v>67</v>
      </c>
      <c r="E8" s="60" t="s">
        <v>6</v>
      </c>
      <c r="F8" s="68" t="str">
        <f>$F$1&amp;H8</f>
        <v>FEB20-081</v>
      </c>
      <c r="G8" s="32" t="s">
        <v>33</v>
      </c>
      <c r="H8" s="67" t="s">
        <v>279</v>
      </c>
      <c r="I8" s="81" t="s">
        <v>130</v>
      </c>
      <c r="J8" s="36">
        <v>220</v>
      </c>
      <c r="K8" s="82">
        <f>180*1.15</f>
        <v>206.99999999999997</v>
      </c>
      <c r="L8" s="45" t="s">
        <v>104</v>
      </c>
      <c r="M8" s="45"/>
      <c r="N8" s="45">
        <v>7</v>
      </c>
      <c r="O8" s="45"/>
      <c r="P8" s="107" t="s">
        <v>121</v>
      </c>
      <c r="Q8" s="108" t="s">
        <v>314</v>
      </c>
      <c r="R8" s="108" t="s">
        <v>315</v>
      </c>
      <c r="S8" s="108" t="s">
        <v>129</v>
      </c>
      <c r="T8" s="108" t="s">
        <v>319</v>
      </c>
      <c r="U8" s="108" t="s">
        <v>321</v>
      </c>
      <c r="V8" s="108" t="s">
        <v>125</v>
      </c>
      <c r="W8" s="108" t="s">
        <v>131</v>
      </c>
      <c r="X8" s="108" t="s">
        <v>300</v>
      </c>
      <c r="Y8" s="108" t="s">
        <v>126</v>
      </c>
      <c r="Z8" s="108" t="s">
        <v>318</v>
      </c>
      <c r="AA8" s="108" t="s">
        <v>353</v>
      </c>
      <c r="AB8" s="108" t="s">
        <v>170</v>
      </c>
      <c r="AC8" s="108" t="s">
        <v>170</v>
      </c>
      <c r="AD8" s="108" t="s">
        <v>170</v>
      </c>
      <c r="AE8" s="108" t="s">
        <v>170</v>
      </c>
      <c r="AF8" s="108" t="s">
        <v>170</v>
      </c>
    </row>
    <row r="9" spans="1:32">
      <c r="A9" s="60" t="s">
        <v>34</v>
      </c>
      <c r="B9" s="60" t="s">
        <v>35</v>
      </c>
      <c r="C9" s="32" t="str">
        <f>A9&amp;" "&amp;B9</f>
        <v>Daniel Rieckert</v>
      </c>
      <c r="D9" s="60" t="s">
        <v>26</v>
      </c>
      <c r="E9" s="60" t="s">
        <v>6</v>
      </c>
      <c r="F9" s="68" t="str">
        <f>$F$1&amp;H9</f>
        <v>FEB20-007</v>
      </c>
      <c r="G9" s="32" t="s">
        <v>6</v>
      </c>
      <c r="H9" s="67" t="s">
        <v>216</v>
      </c>
      <c r="I9" s="81" t="s">
        <v>319</v>
      </c>
      <c r="J9" s="36">
        <v>70</v>
      </c>
      <c r="K9" s="82">
        <f>55*1.15</f>
        <v>63.249999999999993</v>
      </c>
      <c r="L9" s="45" t="s">
        <v>105</v>
      </c>
      <c r="M9" s="45"/>
      <c r="N9" s="45">
        <v>8</v>
      </c>
      <c r="O9" s="45"/>
      <c r="P9" s="109" t="s">
        <v>6</v>
      </c>
      <c r="Q9" s="110" t="s">
        <v>314</v>
      </c>
      <c r="R9" s="110" t="s">
        <v>321</v>
      </c>
      <c r="S9" s="110" t="s">
        <v>129</v>
      </c>
      <c r="T9" s="110" t="s">
        <v>319</v>
      </c>
      <c r="U9" s="110" t="s">
        <v>125</v>
      </c>
      <c r="V9" s="110" t="s">
        <v>131</v>
      </c>
      <c r="W9" s="110" t="s">
        <v>300</v>
      </c>
      <c r="X9" s="110" t="s">
        <v>318</v>
      </c>
      <c r="Y9" s="110" t="s">
        <v>353</v>
      </c>
      <c r="Z9" s="111" t="s">
        <v>170</v>
      </c>
      <c r="AA9" s="111" t="s">
        <v>170</v>
      </c>
      <c r="AB9" s="111" t="s">
        <v>170</v>
      </c>
      <c r="AC9" s="111" t="s">
        <v>170</v>
      </c>
      <c r="AD9" s="111" t="s">
        <v>170</v>
      </c>
      <c r="AE9" s="111" t="s">
        <v>170</v>
      </c>
      <c r="AF9" s="111" t="s">
        <v>170</v>
      </c>
    </row>
    <row r="10" spans="1:32">
      <c r="A10" s="60" t="s">
        <v>34</v>
      </c>
      <c r="B10" s="60" t="s">
        <v>36</v>
      </c>
      <c r="C10" s="32" t="str">
        <f>A10&amp;" "&amp;B10</f>
        <v>Daniel Victor</v>
      </c>
      <c r="D10" s="60" t="s">
        <v>26</v>
      </c>
      <c r="E10" s="60" t="s">
        <v>120</v>
      </c>
      <c r="F10" s="68" t="str">
        <f>$F$1&amp;H10</f>
        <v>FEB20-008</v>
      </c>
      <c r="G10" s="69" t="s">
        <v>120</v>
      </c>
      <c r="H10" s="67" t="s">
        <v>217</v>
      </c>
      <c r="I10" s="81" t="s">
        <v>320</v>
      </c>
      <c r="J10" s="36">
        <v>70</v>
      </c>
      <c r="K10" s="82">
        <f>55*1.15</f>
        <v>63.249999999999993</v>
      </c>
      <c r="L10" s="45" t="s">
        <v>124</v>
      </c>
      <c r="M10" s="45"/>
      <c r="N10" s="45">
        <v>9</v>
      </c>
      <c r="O10" s="45"/>
      <c r="P10" s="109" t="s">
        <v>312</v>
      </c>
      <c r="Q10" s="110" t="s">
        <v>314</v>
      </c>
      <c r="R10" s="110" t="s">
        <v>321</v>
      </c>
      <c r="S10" s="110" t="s">
        <v>125</v>
      </c>
      <c r="T10" s="110" t="s">
        <v>131</v>
      </c>
      <c r="U10" s="110" t="s">
        <v>300</v>
      </c>
      <c r="V10" s="110" t="s">
        <v>126</v>
      </c>
      <c r="W10" s="110" t="s">
        <v>170</v>
      </c>
      <c r="X10" s="110" t="s">
        <v>170</v>
      </c>
      <c r="Y10" s="110" t="s">
        <v>170</v>
      </c>
      <c r="Z10" s="110" t="s">
        <v>170</v>
      </c>
      <c r="AA10" s="110" t="s">
        <v>170</v>
      </c>
      <c r="AB10" s="110" t="s">
        <v>170</v>
      </c>
      <c r="AC10" s="110" t="s">
        <v>170</v>
      </c>
      <c r="AD10" s="110" t="s">
        <v>170</v>
      </c>
      <c r="AE10" s="110" t="s">
        <v>170</v>
      </c>
      <c r="AF10" s="110" t="s">
        <v>170</v>
      </c>
    </row>
    <row r="11" spans="1:32">
      <c r="A11" s="61" t="s">
        <v>34</v>
      </c>
      <c r="B11" s="61" t="s">
        <v>324</v>
      </c>
      <c r="C11" s="32" t="str">
        <f>A11&amp;" "&amp;B11</f>
        <v>Daniel Coetzee</v>
      </c>
      <c r="D11" s="61" t="s">
        <v>168</v>
      </c>
      <c r="E11" s="61" t="s">
        <v>6</v>
      </c>
      <c r="F11" s="68" t="str">
        <f>$F$1&amp;H11</f>
        <v>FEB20-097</v>
      </c>
      <c r="G11" s="32" t="s">
        <v>6</v>
      </c>
      <c r="H11" s="67" t="s">
        <v>291</v>
      </c>
      <c r="I11" s="81" t="s">
        <v>125</v>
      </c>
      <c r="J11" s="36">
        <v>420</v>
      </c>
      <c r="K11" s="82">
        <f>360*1.15</f>
        <v>413.99999999999994</v>
      </c>
      <c r="L11" s="45">
        <v>30</v>
      </c>
      <c r="M11" s="45"/>
      <c r="N11" s="45">
        <v>10</v>
      </c>
      <c r="O11" s="45"/>
      <c r="P11" s="46"/>
      <c r="Q11" s="97"/>
      <c r="R11" s="97"/>
      <c r="S11" s="97"/>
      <c r="T11" s="97"/>
      <c r="U11" s="97"/>
      <c r="V11" s="97"/>
      <c r="W11" s="97"/>
      <c r="X11" s="97"/>
      <c r="Y11" s="97"/>
      <c r="Z11" s="97"/>
      <c r="AB11" t="s">
        <v>170</v>
      </c>
      <c r="AC11" t="s">
        <v>170</v>
      </c>
      <c r="AD11" t="s">
        <v>170</v>
      </c>
      <c r="AE11" t="s">
        <v>170</v>
      </c>
    </row>
    <row r="12" spans="1:32">
      <c r="A12" s="60" t="s">
        <v>134</v>
      </c>
      <c r="B12" s="60" t="s">
        <v>135</v>
      </c>
      <c r="C12" s="32" t="str">
        <f>A12&amp;" "&amp;B12</f>
        <v>Debbie van den Berg</v>
      </c>
      <c r="D12" s="60" t="s">
        <v>26</v>
      </c>
      <c r="E12" s="60" t="s">
        <v>312</v>
      </c>
      <c r="F12" s="68" t="str">
        <f>$F$1&amp;H12</f>
        <v>FEB20-009</v>
      </c>
      <c r="G12" s="32" t="s">
        <v>19</v>
      </c>
      <c r="H12" s="67" t="s">
        <v>218</v>
      </c>
      <c r="I12" s="81" t="s">
        <v>131</v>
      </c>
      <c r="J12" s="36">
        <v>330</v>
      </c>
      <c r="K12" s="82">
        <f>280*1.15</f>
        <v>322</v>
      </c>
      <c r="L12" s="45">
        <v>32</v>
      </c>
      <c r="M12" s="45"/>
      <c r="N12" s="45"/>
      <c r="O12" s="45"/>
      <c r="P12" s="46"/>
      <c r="Q12" s="97"/>
      <c r="R12" s="45"/>
      <c r="S12" s="45"/>
      <c r="T12" s="45"/>
      <c r="U12" s="45"/>
      <c r="V12" s="45"/>
      <c r="W12" s="45"/>
      <c r="X12" s="45"/>
    </row>
    <row r="13" spans="1:32" ht="15" customHeight="1">
      <c r="A13" s="62" t="s">
        <v>322</v>
      </c>
      <c r="B13" s="61" t="s">
        <v>323</v>
      </c>
      <c r="C13" s="32" t="str">
        <f>A13&amp;" "&amp;B13</f>
        <v>Denvin Hendriksz</v>
      </c>
      <c r="D13" s="61" t="s">
        <v>169</v>
      </c>
      <c r="E13" s="61" t="s">
        <v>19</v>
      </c>
      <c r="F13" s="68" t="str">
        <f>$F$1&amp;H13</f>
        <v>FEB20-094</v>
      </c>
      <c r="G13" s="69" t="s">
        <v>8</v>
      </c>
      <c r="H13" s="67" t="s">
        <v>288</v>
      </c>
      <c r="I13" s="81" t="s">
        <v>300</v>
      </c>
      <c r="J13" s="36">
        <v>80</v>
      </c>
      <c r="K13" s="82"/>
      <c r="L13" s="45">
        <v>34</v>
      </c>
      <c r="M13" s="45"/>
      <c r="N13" s="45"/>
      <c r="O13" s="45"/>
      <c r="P13" s="46"/>
      <c r="Q13" s="97"/>
      <c r="R13" s="45"/>
      <c r="S13" s="45"/>
      <c r="T13" s="45"/>
      <c r="U13" s="45"/>
      <c r="V13" s="45"/>
      <c r="W13" s="45"/>
      <c r="X13" s="45"/>
    </row>
    <row r="14" spans="1:32">
      <c r="A14" s="60" t="s">
        <v>68</v>
      </c>
      <c r="B14" s="60" t="s">
        <v>69</v>
      </c>
      <c r="C14" s="32" t="str">
        <f>A14&amp;" "&amp;B14</f>
        <v>Dries  Badenhorst</v>
      </c>
      <c r="D14" s="60" t="s">
        <v>67</v>
      </c>
      <c r="E14" s="60" t="s">
        <v>11</v>
      </c>
      <c r="F14" s="68" t="str">
        <f>$F$1&amp;H14</f>
        <v>FEB20-011</v>
      </c>
      <c r="G14" s="32" t="s">
        <v>11</v>
      </c>
      <c r="H14" s="67" t="s">
        <v>219</v>
      </c>
      <c r="I14" s="81" t="s">
        <v>126</v>
      </c>
      <c r="J14" s="36">
        <v>350</v>
      </c>
      <c r="K14" s="82">
        <f>300*1.15</f>
        <v>345</v>
      </c>
      <c r="L14" s="45">
        <v>36</v>
      </c>
      <c r="M14" s="45"/>
      <c r="N14" s="45"/>
      <c r="O14" s="45"/>
      <c r="P14" s="46"/>
      <c r="Q14" s="97"/>
      <c r="R14" s="45"/>
      <c r="S14" s="45"/>
      <c r="T14" s="45"/>
      <c r="U14" s="45"/>
      <c r="V14" s="45"/>
      <c r="W14" s="45"/>
      <c r="X14" s="45"/>
    </row>
    <row r="15" spans="1:32">
      <c r="A15" s="60" t="s">
        <v>201</v>
      </c>
      <c r="B15" s="60" t="s">
        <v>202</v>
      </c>
      <c r="C15" s="32" t="str">
        <f>A15&amp;" "&amp;B15</f>
        <v>EDO COLLYER</v>
      </c>
      <c r="D15" s="60" t="s">
        <v>67</v>
      </c>
      <c r="E15" s="60" t="s">
        <v>6</v>
      </c>
      <c r="F15" s="68" t="str">
        <f>$F$1&amp;H15</f>
        <v>FEB20-085</v>
      </c>
      <c r="G15" s="32" t="s">
        <v>6</v>
      </c>
      <c r="H15" s="67" t="s">
        <v>283</v>
      </c>
      <c r="I15" s="81" t="s">
        <v>127</v>
      </c>
      <c r="J15" s="36">
        <v>350</v>
      </c>
      <c r="K15" s="82">
        <f t="shared" ref="K15:K16" si="1">300*1.15</f>
        <v>345</v>
      </c>
      <c r="L15" s="45">
        <v>38</v>
      </c>
      <c r="M15" s="45"/>
      <c r="N15" s="45"/>
      <c r="O15" s="45"/>
      <c r="P15" s="46"/>
      <c r="Q15" s="97"/>
      <c r="R15" s="45"/>
      <c r="S15" s="45"/>
      <c r="T15" s="45"/>
      <c r="U15" s="45"/>
      <c r="V15" s="45"/>
      <c r="W15" s="45"/>
      <c r="X15" s="45"/>
    </row>
    <row r="16" spans="1:32">
      <c r="A16" s="60" t="s">
        <v>195</v>
      </c>
      <c r="B16" s="60" t="s">
        <v>196</v>
      </c>
      <c r="C16" s="32" t="str">
        <f>A16&amp;" "&amp;B16</f>
        <v>ELIZABETH DISEKO</v>
      </c>
      <c r="D16" s="60" t="s">
        <v>26</v>
      </c>
      <c r="E16" s="60" t="s">
        <v>6</v>
      </c>
      <c r="F16" s="68" t="str">
        <f>$F$1&amp;H16</f>
        <v>FEB20-082</v>
      </c>
      <c r="G16" s="69" t="s">
        <v>37</v>
      </c>
      <c r="H16" s="67" t="s">
        <v>280</v>
      </c>
      <c r="I16" s="81" t="s">
        <v>128</v>
      </c>
      <c r="J16" s="36">
        <v>350</v>
      </c>
      <c r="K16" s="82">
        <f t="shared" si="1"/>
        <v>345</v>
      </c>
      <c r="L16" s="45">
        <v>40</v>
      </c>
      <c r="M16" s="45"/>
      <c r="N16" s="45"/>
      <c r="O16" s="45"/>
      <c r="P16" s="46"/>
      <c r="Q16" s="97"/>
      <c r="R16" s="45"/>
      <c r="S16" s="45"/>
      <c r="T16" s="45"/>
      <c r="U16" s="45"/>
      <c r="V16" s="45"/>
      <c r="W16" s="45"/>
      <c r="X16" s="45"/>
    </row>
    <row r="17" spans="1:24">
      <c r="A17" s="60" t="s">
        <v>184</v>
      </c>
      <c r="B17" s="60" t="s">
        <v>185</v>
      </c>
      <c r="C17" s="32" t="str">
        <f>A17&amp;" "&amp;B17</f>
        <v>ERIK VIVIERS</v>
      </c>
      <c r="D17" s="60" t="s">
        <v>26</v>
      </c>
      <c r="E17" s="60" t="s">
        <v>6</v>
      </c>
      <c r="F17" s="68" t="str">
        <f>$F$1&amp;H17</f>
        <v>FEB20-076</v>
      </c>
      <c r="G17" s="32" t="s">
        <v>19</v>
      </c>
      <c r="H17" s="67" t="s">
        <v>274</v>
      </c>
      <c r="I17" s="81" t="s">
        <v>318</v>
      </c>
      <c r="J17" s="36">
        <v>270</v>
      </c>
      <c r="K17" s="82">
        <f>240*1.1</f>
        <v>264</v>
      </c>
      <c r="L17" s="45">
        <v>42</v>
      </c>
      <c r="M17" s="45"/>
      <c r="N17" s="45"/>
      <c r="O17" s="45"/>
      <c r="P17" s="45"/>
      <c r="Q17" s="97"/>
      <c r="R17" s="45"/>
      <c r="S17" s="45"/>
      <c r="T17" s="45"/>
      <c r="U17" s="45"/>
      <c r="V17" s="45"/>
      <c r="W17" s="45"/>
      <c r="X17" s="45"/>
    </row>
    <row r="18" spans="1:24" ht="15" customHeight="1">
      <c r="A18" s="63" t="s">
        <v>136</v>
      </c>
      <c r="B18" s="63" t="s">
        <v>137</v>
      </c>
      <c r="C18" s="32" t="str">
        <f>A18&amp;" "&amp;B18</f>
        <v>Fanie Myburgh</v>
      </c>
      <c r="D18" s="63" t="s">
        <v>67</v>
      </c>
      <c r="E18" s="63" t="s">
        <v>32</v>
      </c>
      <c r="F18" s="68" t="str">
        <f>$F$1&amp;H18</f>
        <v>FEB20-102</v>
      </c>
      <c r="G18" s="32" t="s">
        <v>27</v>
      </c>
      <c r="H18" s="67" t="s">
        <v>343</v>
      </c>
      <c r="I18" s="81" t="s">
        <v>353</v>
      </c>
      <c r="J18" s="36">
        <v>180</v>
      </c>
      <c r="K18" s="82">
        <v>180</v>
      </c>
      <c r="L18" s="45"/>
      <c r="M18" s="45"/>
      <c r="N18" s="45"/>
      <c r="O18" s="45"/>
      <c r="P18" s="45"/>
      <c r="Q18" s="97"/>
      <c r="R18" s="45"/>
      <c r="S18" s="45"/>
      <c r="T18" s="45"/>
      <c r="U18" s="45"/>
      <c r="V18" s="45"/>
      <c r="W18" s="45"/>
      <c r="X18" s="45"/>
    </row>
    <row r="19" spans="1:24">
      <c r="A19" s="60" t="s">
        <v>38</v>
      </c>
      <c r="B19" s="60" t="s">
        <v>39</v>
      </c>
      <c r="C19" s="32" t="str">
        <f>A19&amp;" "&amp;B19</f>
        <v>FC Mostert</v>
      </c>
      <c r="D19" s="60" t="s">
        <v>26</v>
      </c>
      <c r="E19" s="60" t="s">
        <v>32</v>
      </c>
      <c r="F19" s="68" t="str">
        <f>$F$1&amp;H19</f>
        <v>FEB20-013</v>
      </c>
      <c r="G19" s="32" t="s">
        <v>8</v>
      </c>
      <c r="H19" s="67" t="s">
        <v>220</v>
      </c>
      <c r="I19" s="81"/>
      <c r="J19" s="36"/>
      <c r="K19" s="82"/>
      <c r="L19" s="45"/>
      <c r="M19" s="45"/>
      <c r="N19" s="45"/>
      <c r="O19" s="45"/>
      <c r="P19" s="45"/>
      <c r="Q19" s="97"/>
      <c r="R19" s="45"/>
      <c r="S19" s="45"/>
      <c r="T19" s="45"/>
      <c r="U19" s="45"/>
      <c r="V19" s="45"/>
      <c r="W19" s="45"/>
      <c r="X19" s="45"/>
    </row>
    <row r="20" spans="1:24">
      <c r="A20" s="60" t="s">
        <v>138</v>
      </c>
      <c r="B20" s="60" t="s">
        <v>7</v>
      </c>
      <c r="C20" s="32" t="str">
        <f>A20&amp;" "&amp;B20</f>
        <v>Ferdie Vermaak</v>
      </c>
      <c r="D20" s="60" t="s">
        <v>168</v>
      </c>
      <c r="E20" s="60" t="s">
        <v>27</v>
      </c>
      <c r="F20" s="68" t="str">
        <f>$F$1&amp;H20</f>
        <v>FEB20-014</v>
      </c>
      <c r="G20" s="32" t="s">
        <v>32</v>
      </c>
      <c r="H20" s="67" t="s">
        <v>221</v>
      </c>
      <c r="I20" s="81"/>
      <c r="J20" s="36"/>
      <c r="K20" s="82"/>
      <c r="L20" s="45"/>
      <c r="M20" s="45"/>
      <c r="N20" s="45"/>
      <c r="O20" s="45"/>
      <c r="P20" s="45"/>
      <c r="Q20" s="97"/>
      <c r="R20" s="45"/>
      <c r="S20" s="45"/>
      <c r="T20" s="45"/>
      <c r="U20" s="45"/>
      <c r="V20" s="45"/>
      <c r="W20" s="45"/>
      <c r="X20" s="45"/>
    </row>
    <row r="21" spans="1:24">
      <c r="A21" s="63" t="s">
        <v>70</v>
      </c>
      <c r="B21" s="63" t="s">
        <v>71</v>
      </c>
      <c r="C21" s="32" t="str">
        <f>A21&amp;" "&amp;B21</f>
        <v>Francois van staden</v>
      </c>
      <c r="D21" s="63" t="s">
        <v>67</v>
      </c>
      <c r="E21" s="63" t="s">
        <v>27</v>
      </c>
      <c r="F21" s="68" t="str">
        <f>$F$1&amp;H21</f>
        <v>FEB20-015</v>
      </c>
      <c r="G21" s="69" t="s">
        <v>32</v>
      </c>
      <c r="H21" s="67" t="s">
        <v>222</v>
      </c>
      <c r="I21" s="81"/>
      <c r="J21" s="36"/>
      <c r="K21" s="82"/>
      <c r="L21" s="45"/>
      <c r="M21" s="45"/>
      <c r="N21" s="45"/>
      <c r="O21" s="45"/>
      <c r="P21" s="45"/>
      <c r="Q21" s="97"/>
      <c r="R21" s="45"/>
      <c r="S21" s="45"/>
      <c r="T21" s="45"/>
      <c r="U21" s="45"/>
      <c r="V21" s="45"/>
      <c r="W21" s="45"/>
      <c r="X21" s="45"/>
    </row>
    <row r="22" spans="1:24">
      <c r="A22" s="60" t="s">
        <v>186</v>
      </c>
      <c r="B22" s="60" t="s">
        <v>10</v>
      </c>
      <c r="C22" s="32" t="str">
        <f>A22&amp;" "&amp;B22</f>
        <v>FRANCOIS Pretorius</v>
      </c>
      <c r="D22" s="60" t="s">
        <v>26</v>
      </c>
      <c r="E22" s="60" t="s">
        <v>6</v>
      </c>
      <c r="F22" s="68" t="str">
        <f>$F$1&amp;H22</f>
        <v>FEB20-077</v>
      </c>
      <c r="G22" s="32" t="s">
        <v>6</v>
      </c>
      <c r="H22" s="67" t="s">
        <v>275</v>
      </c>
      <c r="I22" s="81"/>
      <c r="J22" s="36"/>
      <c r="K22" s="82"/>
      <c r="L22" s="45"/>
      <c r="M22" s="45"/>
      <c r="N22" s="45"/>
      <c r="O22" s="45"/>
      <c r="P22" s="45"/>
      <c r="Q22" s="97"/>
      <c r="R22" s="45"/>
      <c r="S22" s="45"/>
      <c r="T22" s="45"/>
      <c r="U22" s="45"/>
      <c r="V22" s="45"/>
      <c r="W22" s="45"/>
      <c r="X22" s="45"/>
    </row>
    <row r="23" spans="1:24">
      <c r="A23" s="60" t="s">
        <v>72</v>
      </c>
      <c r="B23" s="60" t="s">
        <v>73</v>
      </c>
      <c r="C23" s="32" t="str">
        <f>A23&amp;" "&amp;B23</f>
        <v>Gerbrand O kelly kelly</v>
      </c>
      <c r="D23" s="60" t="s">
        <v>67</v>
      </c>
      <c r="E23" s="60" t="s">
        <v>120</v>
      </c>
      <c r="F23" s="68" t="str">
        <f>$F$1&amp;H23</f>
        <v>FEB20-016</v>
      </c>
      <c r="G23" s="32" t="s">
        <v>27</v>
      </c>
      <c r="H23" s="67" t="s">
        <v>223</v>
      </c>
      <c r="I23" s="81"/>
      <c r="J23" s="36"/>
      <c r="K23" s="82"/>
      <c r="L23" s="45"/>
      <c r="M23" s="45"/>
      <c r="N23" s="45"/>
      <c r="O23" s="45"/>
      <c r="P23" s="45"/>
      <c r="Q23" s="97"/>
      <c r="R23" s="45"/>
      <c r="S23" s="45"/>
      <c r="T23" s="45"/>
      <c r="U23" s="45"/>
      <c r="V23" s="45"/>
      <c r="W23" s="45"/>
      <c r="X23" s="45"/>
    </row>
    <row r="24" spans="1:24">
      <c r="A24" s="60" t="s">
        <v>139</v>
      </c>
      <c r="B24" s="60" t="s">
        <v>40</v>
      </c>
      <c r="C24" s="32" t="str">
        <f>A24&amp;" "&amp;B24</f>
        <v>Gladwin  Sehularo</v>
      </c>
      <c r="D24" s="60" t="s">
        <v>26</v>
      </c>
      <c r="E24" s="60" t="s">
        <v>32</v>
      </c>
      <c r="F24" s="68" t="str">
        <f>$F$1&amp;H24</f>
        <v>FEB20-017</v>
      </c>
      <c r="G24" s="32" t="s">
        <v>6</v>
      </c>
      <c r="H24" s="67" t="s">
        <v>224</v>
      </c>
      <c r="I24" s="81"/>
      <c r="J24" s="36"/>
      <c r="K24" s="82"/>
      <c r="L24" s="45"/>
      <c r="M24" s="45"/>
      <c r="N24" s="45"/>
      <c r="O24" s="45"/>
      <c r="P24" s="45"/>
      <c r="Q24" s="97"/>
      <c r="R24" s="45"/>
      <c r="S24" s="45"/>
      <c r="T24" s="45"/>
      <c r="U24" s="45"/>
      <c r="V24" s="45"/>
      <c r="W24" s="45"/>
      <c r="X24" s="45"/>
    </row>
    <row r="25" spans="1:24">
      <c r="A25" s="60" t="s">
        <v>41</v>
      </c>
      <c r="B25" s="60" t="s">
        <v>42</v>
      </c>
      <c r="C25" s="32" t="str">
        <f>A25&amp;" "&amp;B25</f>
        <v>Godfrey Moleleki</v>
      </c>
      <c r="D25" s="60" t="s">
        <v>26</v>
      </c>
      <c r="E25" s="60" t="s">
        <v>19</v>
      </c>
      <c r="F25" s="68" t="str">
        <f>$F$1&amp;H25</f>
        <v>FEB20-018</v>
      </c>
      <c r="G25" s="70" t="s">
        <v>27</v>
      </c>
      <c r="H25" s="67" t="s">
        <v>225</v>
      </c>
      <c r="I25" s="45"/>
      <c r="J25" s="45"/>
      <c r="K25" s="45"/>
      <c r="L25" s="45"/>
      <c r="M25" s="45"/>
      <c r="N25" s="45"/>
      <c r="O25" s="45"/>
      <c r="P25" s="45"/>
      <c r="Q25" s="97"/>
      <c r="R25" s="45"/>
      <c r="S25" s="45"/>
      <c r="T25" s="45"/>
      <c r="U25" s="45"/>
      <c r="V25" s="45"/>
      <c r="W25" s="45"/>
      <c r="X25" s="45"/>
    </row>
    <row r="26" spans="1:24">
      <c r="A26" s="60" t="s">
        <v>43</v>
      </c>
      <c r="B26" s="60" t="s">
        <v>44</v>
      </c>
      <c r="C26" s="32" t="str">
        <f>A26&amp;" "&amp;B26</f>
        <v>Godwill Morobe</v>
      </c>
      <c r="D26" s="60" t="s">
        <v>26</v>
      </c>
      <c r="E26" s="60" t="s">
        <v>27</v>
      </c>
      <c r="F26" s="68" t="str">
        <f>$F$1&amp;H26</f>
        <v>FEB20-019</v>
      </c>
      <c r="G26" s="32" t="s">
        <v>19</v>
      </c>
      <c r="H26" s="67" t="s">
        <v>226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4">
      <c r="A27" s="60" t="s">
        <v>329</v>
      </c>
      <c r="B27" s="60" t="s">
        <v>330</v>
      </c>
      <c r="C27" s="32" t="str">
        <f>A27&amp;" "&amp;B27</f>
        <v>Hanno Botes</v>
      </c>
      <c r="D27" s="63" t="s">
        <v>26</v>
      </c>
      <c r="E27" s="60" t="s">
        <v>19</v>
      </c>
      <c r="F27" s="68" t="str">
        <f>$F$1&amp;H27</f>
        <v>FEB20-038</v>
      </c>
      <c r="G27" s="32"/>
      <c r="H27" s="67" t="s">
        <v>243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4">
      <c r="A28" s="61" t="s">
        <v>74</v>
      </c>
      <c r="B28" s="64" t="s">
        <v>75</v>
      </c>
      <c r="C28" s="32" t="str">
        <f>A28&amp;" "&amp;B28</f>
        <v>Hanru Colling</v>
      </c>
      <c r="D28" s="64" t="s">
        <v>26</v>
      </c>
      <c r="E28" s="64" t="s">
        <v>32</v>
      </c>
      <c r="F28" s="68" t="str">
        <f>$F$1&amp;H28</f>
        <v>FEB20-020</v>
      </c>
      <c r="G28" s="32" t="s">
        <v>11</v>
      </c>
      <c r="H28" s="67" t="s">
        <v>227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4">
      <c r="A29" s="60" t="s">
        <v>74</v>
      </c>
      <c r="B29" s="60" t="s">
        <v>140</v>
      </c>
      <c r="C29" s="32" t="str">
        <f>A29&amp;" "&amp;B29</f>
        <v xml:space="preserve">Hanru Van Rooyen </v>
      </c>
      <c r="D29" s="60" t="s">
        <v>26</v>
      </c>
      <c r="E29" s="60" t="s">
        <v>27</v>
      </c>
      <c r="F29" s="68" t="str">
        <f>$F$1&amp;H29</f>
        <v>FEB20-021</v>
      </c>
      <c r="G29" s="32" t="s">
        <v>6</v>
      </c>
      <c r="H29" s="67" t="s">
        <v>228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>
      <c r="A30" s="60" t="s">
        <v>189</v>
      </c>
      <c r="B30" s="60" t="s">
        <v>190</v>
      </c>
      <c r="C30" s="32" t="str">
        <f>A30&amp;" "&amp;B30</f>
        <v>HARDUS VAN SCHALCKWYK</v>
      </c>
      <c r="D30" s="60" t="s">
        <v>26</v>
      </c>
      <c r="E30" s="60" t="s">
        <v>6</v>
      </c>
      <c r="F30" s="68" t="str">
        <f>$F$1&amp;H30</f>
        <v>FEB20-079</v>
      </c>
      <c r="G30" s="70" t="s">
        <v>45</v>
      </c>
      <c r="H30" s="67" t="s">
        <v>277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4">
      <c r="A31" s="60" t="s">
        <v>76</v>
      </c>
      <c r="B31" s="60" t="s">
        <v>39</v>
      </c>
      <c r="C31" s="32" t="str">
        <f>A31&amp;" "&amp;B31</f>
        <v>Hein Mostert</v>
      </c>
      <c r="D31" s="60" t="s">
        <v>67</v>
      </c>
      <c r="E31" s="60" t="s">
        <v>32</v>
      </c>
      <c r="F31" s="68" t="str">
        <f>$F$1&amp;H31</f>
        <v>FEB20-022</v>
      </c>
      <c r="G31" s="32" t="s">
        <v>27</v>
      </c>
      <c r="H31" s="67" t="s">
        <v>229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4">
      <c r="A32" s="60" t="s">
        <v>9</v>
      </c>
      <c r="B32" s="60" t="s">
        <v>10</v>
      </c>
      <c r="C32" s="32" t="str">
        <f>A32&amp;" "&amp;B32</f>
        <v>Henk Pretorius</v>
      </c>
      <c r="D32" s="60" t="s">
        <v>168</v>
      </c>
      <c r="E32" s="60" t="s">
        <v>11</v>
      </c>
      <c r="F32" s="68" t="str">
        <f>$F$1&amp;H32</f>
        <v>FEB20-046</v>
      </c>
      <c r="G32" s="32" t="s">
        <v>32</v>
      </c>
      <c r="H32" s="67" t="s">
        <v>251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>
      <c r="A33" s="60" t="s">
        <v>173</v>
      </c>
      <c r="B33" s="60" t="s">
        <v>174</v>
      </c>
      <c r="C33" s="32" t="str">
        <f>A33&amp;" "&amp;B33</f>
        <v>HENNO VISSER</v>
      </c>
      <c r="D33" s="60" t="s">
        <v>26</v>
      </c>
      <c r="E33" s="60" t="s">
        <v>6</v>
      </c>
      <c r="F33" s="68" t="str">
        <f>$F$1&amp;H33</f>
        <v>FEB20-071</v>
      </c>
      <c r="G33" s="32" t="s">
        <v>6</v>
      </c>
      <c r="H33" s="67" t="s">
        <v>269</v>
      </c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>
      <c r="A34" s="63" t="s">
        <v>12</v>
      </c>
      <c r="B34" s="63" t="s">
        <v>13</v>
      </c>
      <c r="C34" s="32" t="str">
        <f>A34&amp;" "&amp;B34</f>
        <v>Henrike Du Toit</v>
      </c>
      <c r="D34" s="63" t="s">
        <v>168</v>
      </c>
      <c r="E34" s="63" t="s">
        <v>6</v>
      </c>
      <c r="F34" s="68" t="str">
        <f>$F$1&amp;H34</f>
        <v>FEB20-024</v>
      </c>
      <c r="G34" s="32" t="s">
        <v>32</v>
      </c>
      <c r="H34" s="67" t="s">
        <v>230</v>
      </c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>
      <c r="A35" s="60" t="s">
        <v>77</v>
      </c>
      <c r="B35" s="60" t="s">
        <v>63</v>
      </c>
      <c r="C35" s="32" t="str">
        <f>A35&amp;" "&amp;B35</f>
        <v>Hentie Nel</v>
      </c>
      <c r="D35" s="60" t="s">
        <v>67</v>
      </c>
      <c r="E35" s="60" t="s">
        <v>27</v>
      </c>
      <c r="F35" s="68" t="str">
        <f>$F$1&amp;H35</f>
        <v>FEB20-025</v>
      </c>
      <c r="G35" s="32" t="s">
        <v>6</v>
      </c>
      <c r="H35" s="67" t="s">
        <v>231</v>
      </c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>
      <c r="A36" s="60" t="s">
        <v>78</v>
      </c>
      <c r="B36" s="60" t="s">
        <v>59</v>
      </c>
      <c r="C36" s="32" t="str">
        <f>A36&amp;" "&amp;B36</f>
        <v>Herman van Dyk</v>
      </c>
      <c r="D36" s="60" t="s">
        <v>67</v>
      </c>
      <c r="E36" s="60" t="s">
        <v>32</v>
      </c>
      <c r="F36" s="68" t="str">
        <f>$F$1&amp;H36</f>
        <v>FEB20-026</v>
      </c>
      <c r="G36" s="32" t="s">
        <v>32</v>
      </c>
      <c r="H36" s="67" t="s">
        <v>232</v>
      </c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>
      <c r="A37" s="60" t="s">
        <v>78</v>
      </c>
      <c r="B37" s="60" t="s">
        <v>141</v>
      </c>
      <c r="C37" s="32" t="str">
        <f>A37&amp;" "&amp;B37</f>
        <v>Herman De Beer</v>
      </c>
      <c r="D37" s="60" t="s">
        <v>67</v>
      </c>
      <c r="E37" s="60" t="s">
        <v>19</v>
      </c>
      <c r="F37" s="68" t="str">
        <f>$F$1&amp;H37</f>
        <v>FEB20-027</v>
      </c>
      <c r="G37" s="32" t="s">
        <v>6</v>
      </c>
      <c r="H37" s="67" t="s">
        <v>233</v>
      </c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1:24">
      <c r="A38" s="60" t="s">
        <v>331</v>
      </c>
      <c r="B38" s="60" t="s">
        <v>332</v>
      </c>
      <c r="C38" s="32" t="str">
        <f>A38&amp;" "&amp;B38</f>
        <v>Ian Lotter</v>
      </c>
      <c r="D38" s="63" t="s">
        <v>67</v>
      </c>
      <c r="E38" s="60" t="s">
        <v>11</v>
      </c>
      <c r="F38" s="68" t="str">
        <f>$F$1&amp;H38</f>
        <v>FEB20-051</v>
      </c>
      <c r="G38" s="32"/>
      <c r="H38" s="67" t="s">
        <v>256</v>
      </c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</row>
    <row r="39" spans="1:24">
      <c r="A39" s="62" t="s">
        <v>14</v>
      </c>
      <c r="B39" s="63" t="s">
        <v>79</v>
      </c>
      <c r="C39" s="32" t="str">
        <f>A39&amp;" "&amp;B39</f>
        <v xml:space="preserve">Jaco Kleynhans </v>
      </c>
      <c r="D39" s="63" t="s">
        <v>67</v>
      </c>
      <c r="E39" s="63" t="s">
        <v>120</v>
      </c>
      <c r="F39" s="68" t="str">
        <f>$F$1&amp;H39</f>
        <v>FEB20-028</v>
      </c>
      <c r="G39" s="32" t="s">
        <v>6</v>
      </c>
      <c r="H39" s="67" t="s">
        <v>234</v>
      </c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</row>
    <row r="40" spans="1:24">
      <c r="A40" s="60" t="s">
        <v>14</v>
      </c>
      <c r="B40" s="60" t="s">
        <v>15</v>
      </c>
      <c r="C40" s="32" t="str">
        <f>A40&amp;" "&amp;B40</f>
        <v>Jaco Lombaard</v>
      </c>
      <c r="D40" s="60" t="s">
        <v>168</v>
      </c>
      <c r="E40" s="60" t="s">
        <v>121</v>
      </c>
      <c r="F40" s="68" t="str">
        <f>$F$1&amp;H40</f>
        <v>FEB20-029</v>
      </c>
      <c r="G40" s="32" t="s">
        <v>6</v>
      </c>
      <c r="H40" s="67" t="s">
        <v>235</v>
      </c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>
      <c r="A41" s="60" t="s">
        <v>187</v>
      </c>
      <c r="B41" s="60" t="s">
        <v>188</v>
      </c>
      <c r="C41" s="32" t="str">
        <f>A41&amp;" "&amp;B41</f>
        <v>JACO FOURIE</v>
      </c>
      <c r="D41" s="60" t="s">
        <v>26</v>
      </c>
      <c r="E41" s="60" t="s">
        <v>6</v>
      </c>
      <c r="F41" s="68" t="str">
        <f>$F$1&amp;H41</f>
        <v>FEB20-078</v>
      </c>
      <c r="G41" s="32" t="s">
        <v>19</v>
      </c>
      <c r="H41" s="67" t="s">
        <v>276</v>
      </c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1:24">
      <c r="A42" s="60" t="s">
        <v>80</v>
      </c>
      <c r="B42" s="60" t="s">
        <v>81</v>
      </c>
      <c r="C42" s="32" t="str">
        <f>A42&amp;" "&amp;B42</f>
        <v xml:space="preserve">Jaco  Nelson </v>
      </c>
      <c r="D42" s="60" t="s">
        <v>67</v>
      </c>
      <c r="E42" s="60" t="s">
        <v>19</v>
      </c>
      <c r="F42" s="68" t="str">
        <f>$F$1&amp;H42</f>
        <v>FEB20-103</v>
      </c>
      <c r="G42" s="32" t="s">
        <v>27</v>
      </c>
      <c r="H42" s="67" t="s">
        <v>344</v>
      </c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>
      <c r="A43" s="60" t="s">
        <v>46</v>
      </c>
      <c r="B43" s="60" t="s">
        <v>47</v>
      </c>
      <c r="C43" s="32" t="str">
        <f>A43&amp;" "&amp;B43</f>
        <v>Jacques Appelgrein</v>
      </c>
      <c r="D43" s="60" t="s">
        <v>26</v>
      </c>
      <c r="E43" s="60" t="s">
        <v>120</v>
      </c>
      <c r="F43" s="68" t="str">
        <f>$F$1&amp;H43</f>
        <v>FEB20-031</v>
      </c>
      <c r="G43" s="32" t="s">
        <v>6</v>
      </c>
      <c r="H43" s="67" t="s">
        <v>236</v>
      </c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4">
      <c r="A44" s="60" t="s">
        <v>16</v>
      </c>
      <c r="B44" s="60" t="s">
        <v>48</v>
      </c>
      <c r="C44" s="32" t="str">
        <f>A44&amp;" "&amp;B44</f>
        <v>Janko Barnard</v>
      </c>
      <c r="D44" s="60" t="s">
        <v>26</v>
      </c>
      <c r="E44" s="60" t="s">
        <v>121</v>
      </c>
      <c r="F44" s="68" t="str">
        <f>$F$1&amp;H44</f>
        <v>FEB20-033</v>
      </c>
      <c r="G44" s="71" t="s">
        <v>8</v>
      </c>
      <c r="H44" s="67" t="s">
        <v>238</v>
      </c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1:24">
      <c r="A45" s="60" t="s">
        <v>16</v>
      </c>
      <c r="B45" s="60" t="s">
        <v>17</v>
      </c>
      <c r="C45" s="32" t="str">
        <f>A45&amp;" "&amp;B45</f>
        <v>Janko Botha</v>
      </c>
      <c r="D45" s="60" t="s">
        <v>168</v>
      </c>
      <c r="E45" s="60" t="s">
        <v>19</v>
      </c>
      <c r="F45" s="68" t="str">
        <f>$F$1&amp;H45</f>
        <v>FEB20-104</v>
      </c>
      <c r="G45" s="32" t="s">
        <v>54</v>
      </c>
      <c r="H45" s="67" t="s">
        <v>345</v>
      </c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1:24">
      <c r="A46" s="61" t="s">
        <v>49</v>
      </c>
      <c r="B46" s="61" t="s">
        <v>50</v>
      </c>
      <c r="C46" s="32" t="str">
        <f>A46&amp;" "&amp;B46</f>
        <v>Jason Peter Antonie</v>
      </c>
      <c r="D46" s="61" t="s">
        <v>26</v>
      </c>
      <c r="E46" s="61" t="s">
        <v>19</v>
      </c>
      <c r="F46" s="68" t="str">
        <f>$F$1&amp;H46</f>
        <v>FEB20-034</v>
      </c>
      <c r="G46" s="32" t="s">
        <v>6</v>
      </c>
      <c r="H46" s="67" t="s">
        <v>239</v>
      </c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>
      <c r="A47" s="60" t="s">
        <v>51</v>
      </c>
      <c r="B47" s="60" t="s">
        <v>52</v>
      </c>
      <c r="C47" s="32" t="str">
        <f>A47&amp;" "&amp;B47</f>
        <v>Jean Booyse</v>
      </c>
      <c r="D47" s="60" t="s">
        <v>26</v>
      </c>
      <c r="E47" s="60" t="s">
        <v>27</v>
      </c>
      <c r="F47" s="68" t="str">
        <f>$F$1&amp;H47</f>
        <v>FEB20-035</v>
      </c>
      <c r="G47" s="32" t="s">
        <v>6</v>
      </c>
      <c r="H47" s="67" t="s">
        <v>240</v>
      </c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</row>
    <row r="48" spans="1:24">
      <c r="A48" s="60" t="s">
        <v>53</v>
      </c>
      <c r="B48" s="60" t="s">
        <v>82</v>
      </c>
      <c r="C48" s="32" t="str">
        <f>A48&amp;" "&amp;B48</f>
        <v>Johan Visser</v>
      </c>
      <c r="D48" s="60" t="s">
        <v>67</v>
      </c>
      <c r="E48" s="60" t="s">
        <v>8</v>
      </c>
      <c r="F48" s="68" t="str">
        <f>$F$1&amp;H48</f>
        <v>FEB20-036</v>
      </c>
      <c r="G48" s="32" t="s">
        <v>6</v>
      </c>
      <c r="H48" s="67" t="s">
        <v>241</v>
      </c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1:24">
      <c r="A49" s="60" t="s">
        <v>55</v>
      </c>
      <c r="B49" s="60" t="s">
        <v>15</v>
      </c>
      <c r="C49" s="32" t="str">
        <f>A49&amp;" "&amp;B49</f>
        <v>Johan  Lombaard</v>
      </c>
      <c r="D49" s="60" t="s">
        <v>26</v>
      </c>
      <c r="E49" s="60" t="s">
        <v>120</v>
      </c>
      <c r="F49" s="68" t="str">
        <f>$F$1&amp;H49</f>
        <v>FEB20-037</v>
      </c>
      <c r="G49" s="32" t="s">
        <v>19</v>
      </c>
      <c r="H49" s="67" t="s">
        <v>242</v>
      </c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1:24">
      <c r="A50" s="60" t="s">
        <v>55</v>
      </c>
      <c r="B50" s="60" t="s">
        <v>83</v>
      </c>
      <c r="C50" s="32" t="str">
        <f>A50&amp;" "&amp;B50</f>
        <v xml:space="preserve">Johan  Schoeman </v>
      </c>
      <c r="D50" s="60" t="s">
        <v>26</v>
      </c>
      <c r="E50" s="60" t="s">
        <v>6</v>
      </c>
      <c r="F50" s="68" t="str">
        <f>$F$1&amp;H50</f>
        <v>FEB20-105</v>
      </c>
      <c r="G50" s="32" t="s">
        <v>11</v>
      </c>
      <c r="H50" s="67" t="s">
        <v>346</v>
      </c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4">
      <c r="A51" s="60" t="s">
        <v>18</v>
      </c>
      <c r="B51" s="60" t="s">
        <v>13</v>
      </c>
      <c r="C51" s="32" t="str">
        <f>A51&amp;" "&amp;B51</f>
        <v>Johané Du Toit</v>
      </c>
      <c r="D51" s="60" t="s">
        <v>168</v>
      </c>
      <c r="E51" s="60" t="s">
        <v>19</v>
      </c>
      <c r="F51" s="68" t="str">
        <f>$F$1&amp;H51</f>
        <v>FEB20-039</v>
      </c>
      <c r="G51" s="32" t="s">
        <v>27</v>
      </c>
      <c r="H51" s="67" t="s">
        <v>244</v>
      </c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1:24">
      <c r="A52" s="60" t="s">
        <v>142</v>
      </c>
      <c r="B52" s="60" t="s">
        <v>87</v>
      </c>
      <c r="C52" s="32" t="str">
        <f>A52&amp;" "&amp;B52</f>
        <v>Johanietha Cronje</v>
      </c>
      <c r="D52" s="60" t="s">
        <v>67</v>
      </c>
      <c r="E52" s="60" t="s">
        <v>312</v>
      </c>
      <c r="F52" s="68" t="str">
        <f>$F$1&amp;H52</f>
        <v>FEB20-040</v>
      </c>
      <c r="G52" s="69" t="s">
        <v>6</v>
      </c>
      <c r="H52" s="67" t="s">
        <v>245</v>
      </c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1:24">
      <c r="A53" s="60" t="s">
        <v>84</v>
      </c>
      <c r="B53" s="60" t="s">
        <v>85</v>
      </c>
      <c r="C53" s="32" t="str">
        <f>A53&amp;" "&amp;B53</f>
        <v>Johann Steyn</v>
      </c>
      <c r="D53" s="60" t="s">
        <v>67</v>
      </c>
      <c r="E53" s="60" t="s">
        <v>11</v>
      </c>
      <c r="F53" s="68" t="str">
        <f>$F$1&amp;H53</f>
        <v>FEB20-041</v>
      </c>
      <c r="G53" s="32" t="s">
        <v>19</v>
      </c>
      <c r="H53" s="67" t="s">
        <v>246</v>
      </c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</row>
    <row r="54" spans="1:24">
      <c r="A54" s="63" t="s">
        <v>86</v>
      </c>
      <c r="B54" s="63" t="s">
        <v>87</v>
      </c>
      <c r="C54" s="32" t="str">
        <f>A54&amp;" "&amp;B54</f>
        <v>Johano Cronje</v>
      </c>
      <c r="D54" s="63" t="s">
        <v>67</v>
      </c>
      <c r="E54" s="63" t="s">
        <v>27</v>
      </c>
      <c r="F54" s="68" t="str">
        <f>$F$1&amp;H54</f>
        <v>FEB20-042</v>
      </c>
      <c r="G54" s="32" t="s">
        <v>6</v>
      </c>
      <c r="H54" s="67" t="s">
        <v>247</v>
      </c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</row>
    <row r="55" spans="1:24">
      <c r="A55" s="60" t="s">
        <v>334</v>
      </c>
      <c r="B55" s="60" t="s">
        <v>338</v>
      </c>
      <c r="C55" s="32" t="str">
        <f>A55&amp;" "&amp;B55</f>
        <v>Johnny Jansen v Rensburg</v>
      </c>
      <c r="D55" s="63" t="s">
        <v>168</v>
      </c>
      <c r="E55" s="60" t="s">
        <v>19</v>
      </c>
      <c r="F55" s="68" t="str">
        <f>$F$1&amp;H55</f>
        <v>FEB20-090</v>
      </c>
      <c r="G55" s="32"/>
      <c r="H55" s="67" t="s">
        <v>294</v>
      </c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</row>
    <row r="56" spans="1:24">
      <c r="A56" s="60" t="s">
        <v>143</v>
      </c>
      <c r="B56" s="60" t="s">
        <v>144</v>
      </c>
      <c r="C56" s="32" t="str">
        <f>A56&amp;" "&amp;B56</f>
        <v>Jonathan Lottering</v>
      </c>
      <c r="D56" s="60" t="s">
        <v>26</v>
      </c>
      <c r="E56" s="60" t="s">
        <v>27</v>
      </c>
      <c r="F56" s="68" t="str">
        <f>$F$1&amp;H56</f>
        <v>FEB20-043</v>
      </c>
      <c r="G56" s="32" t="s">
        <v>19</v>
      </c>
      <c r="H56" s="67" t="s">
        <v>248</v>
      </c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</row>
    <row r="57" spans="1:24">
      <c r="A57" s="60" t="s">
        <v>145</v>
      </c>
      <c r="B57" s="60" t="s">
        <v>146</v>
      </c>
      <c r="C57" s="32" t="str">
        <f>A57&amp;" "&amp;B57</f>
        <v xml:space="preserve">Jose Miguel Dos Santos </v>
      </c>
      <c r="D57" s="60" t="s">
        <v>67</v>
      </c>
      <c r="E57" s="60" t="s">
        <v>19</v>
      </c>
      <c r="F57" s="68" t="str">
        <f>$F$1&amp;H57</f>
        <v>FEB20-044</v>
      </c>
      <c r="G57" s="32" t="s">
        <v>6</v>
      </c>
      <c r="H57" s="67" t="s">
        <v>249</v>
      </c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</row>
    <row r="58" spans="1:24">
      <c r="A58" s="60" t="s">
        <v>147</v>
      </c>
      <c r="B58" s="60" t="s">
        <v>148</v>
      </c>
      <c r="C58" s="32" t="str">
        <f>A58&amp;" "&amp;B58</f>
        <v>Juandrê Koekemoer</v>
      </c>
      <c r="D58" s="60" t="s">
        <v>26</v>
      </c>
      <c r="E58" s="60" t="s">
        <v>32</v>
      </c>
      <c r="F58" s="68" t="str">
        <f>$F$1&amp;H58</f>
        <v>FEB20-045</v>
      </c>
      <c r="G58" s="32" t="s">
        <v>54</v>
      </c>
      <c r="H58" s="67" t="s">
        <v>250</v>
      </c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</row>
    <row r="59" spans="1:24">
      <c r="A59" s="60" t="s">
        <v>149</v>
      </c>
      <c r="B59" s="60" t="s">
        <v>10</v>
      </c>
      <c r="C59" s="32" t="str">
        <f>A59&amp;" "&amp;B59</f>
        <v>Jurgens Pretorius</v>
      </c>
      <c r="D59" s="60" t="s">
        <v>26</v>
      </c>
      <c r="E59" s="60" t="s">
        <v>19</v>
      </c>
      <c r="F59" s="68" t="str">
        <f>$F$1&amp;H59</f>
        <v>FEB20-106</v>
      </c>
      <c r="G59" s="32" t="s">
        <v>6</v>
      </c>
      <c r="H59" s="67" t="s">
        <v>347</v>
      </c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</row>
    <row r="60" spans="1:24">
      <c r="A60" s="60" t="s">
        <v>203</v>
      </c>
      <c r="B60" s="60" t="s">
        <v>204</v>
      </c>
      <c r="C60" s="32" t="str">
        <f>A60&amp;" "&amp;B60</f>
        <v>KILLER BLOM</v>
      </c>
      <c r="D60" s="60" t="s">
        <v>26</v>
      </c>
      <c r="E60" s="60" t="s">
        <v>183</v>
      </c>
      <c r="F60" s="68" t="str">
        <f>$F$1&amp;H60</f>
        <v>FEB20-032</v>
      </c>
      <c r="G60" s="32" t="s">
        <v>6</v>
      </c>
      <c r="H60" s="67" t="s">
        <v>237</v>
      </c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</row>
    <row r="61" spans="1:24">
      <c r="A61" s="60" t="s">
        <v>150</v>
      </c>
      <c r="B61" s="60" t="s">
        <v>151</v>
      </c>
      <c r="C61" s="32" t="str">
        <f>A61&amp;" "&amp;B61</f>
        <v>Kowie Groenewald</v>
      </c>
      <c r="D61" s="60" t="s">
        <v>67</v>
      </c>
      <c r="E61" s="60" t="s">
        <v>6</v>
      </c>
      <c r="F61" s="68" t="str">
        <f>$F$1&amp;H61</f>
        <v>FEB20-047</v>
      </c>
      <c r="G61" s="32" t="s">
        <v>8</v>
      </c>
      <c r="H61" s="67" t="s">
        <v>252</v>
      </c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</row>
    <row r="62" spans="1:24">
      <c r="A62" s="60" t="s">
        <v>191</v>
      </c>
      <c r="B62" s="60" t="s">
        <v>192</v>
      </c>
      <c r="C62" s="32" t="str">
        <f>A62&amp;" "&amp;B62</f>
        <v>LEHAN STEYNSBURG</v>
      </c>
      <c r="D62" s="60" t="s">
        <v>67</v>
      </c>
      <c r="E62" s="60" t="s">
        <v>6</v>
      </c>
      <c r="F62" s="68" t="str">
        <f>$F$1&amp;H62</f>
        <v>FEB20-080</v>
      </c>
      <c r="G62" s="32" t="s">
        <v>6</v>
      </c>
      <c r="H62" s="67" t="s">
        <v>278</v>
      </c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</row>
    <row r="63" spans="1:24">
      <c r="A63" s="60" t="s">
        <v>335</v>
      </c>
      <c r="B63" s="60" t="s">
        <v>339</v>
      </c>
      <c r="C63" s="32" t="str">
        <f>A63&amp;" "&amp;B63</f>
        <v>Lennox Alvin</v>
      </c>
      <c r="D63" s="63" t="s">
        <v>67</v>
      </c>
      <c r="E63" s="60" t="s">
        <v>19</v>
      </c>
      <c r="F63" s="68" t="str">
        <f>$F$1&amp;H63</f>
        <v>FEB20-092</v>
      </c>
      <c r="G63" s="32"/>
      <c r="H63" s="67" t="s">
        <v>287</v>
      </c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</row>
    <row r="64" spans="1:24">
      <c r="A64" s="60" t="s">
        <v>207</v>
      </c>
      <c r="B64" s="60" t="s">
        <v>208</v>
      </c>
      <c r="C64" s="32" t="str">
        <f>A64&amp;" "&amp;B64</f>
        <v>LERATO ABT</v>
      </c>
      <c r="D64" s="60" t="s">
        <v>26</v>
      </c>
      <c r="E64" s="60" t="s">
        <v>6</v>
      </c>
      <c r="F64" s="68" t="str">
        <f>$F$1&amp;H64</f>
        <v>FEB20-088</v>
      </c>
      <c r="G64" s="32" t="s">
        <v>66</v>
      </c>
      <c r="H64" s="67" t="s">
        <v>284</v>
      </c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</row>
    <row r="65" spans="1:24">
      <c r="A65" s="60" t="s">
        <v>152</v>
      </c>
      <c r="B65" s="60" t="s">
        <v>153</v>
      </c>
      <c r="C65" s="32" t="str">
        <f>A65&amp;" "&amp;B65</f>
        <v xml:space="preserve">Lesego Josiah  Mokoena </v>
      </c>
      <c r="D65" s="60" t="s">
        <v>26</v>
      </c>
      <c r="E65" s="60" t="s">
        <v>19</v>
      </c>
      <c r="F65" s="68" t="str">
        <f>$F$1&amp;H65</f>
        <v>FEB20-048</v>
      </c>
      <c r="G65" s="71" t="s">
        <v>32</v>
      </c>
      <c r="H65" s="67" t="s">
        <v>253</v>
      </c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1:24">
      <c r="A66" s="60" t="s">
        <v>175</v>
      </c>
      <c r="B66" s="60" t="s">
        <v>176</v>
      </c>
      <c r="C66" s="32" t="str">
        <f>A66&amp;" "&amp;B66</f>
        <v>LIDENE KRUGER</v>
      </c>
      <c r="D66" s="60" t="s">
        <v>168</v>
      </c>
      <c r="E66" s="60" t="s">
        <v>6</v>
      </c>
      <c r="F66" s="68" t="str">
        <f>$F$1&amp;H66</f>
        <v>FEB20-072</v>
      </c>
      <c r="G66" s="32" t="s">
        <v>120</v>
      </c>
      <c r="H66" s="67" t="s">
        <v>270</v>
      </c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</row>
    <row r="67" spans="1:24">
      <c r="A67" s="60" t="s">
        <v>211</v>
      </c>
      <c r="B67" s="60" t="s">
        <v>212</v>
      </c>
      <c r="C67" s="32" t="str">
        <f>A67&amp;" "&amp;B67</f>
        <v>LOTZ STEENKAMP</v>
      </c>
      <c r="D67" s="60" t="s">
        <v>67</v>
      </c>
      <c r="E67" s="60" t="s">
        <v>183</v>
      </c>
      <c r="F67" s="68" t="str">
        <f>$F$1&amp;H67</f>
        <v>FEB20-089</v>
      </c>
      <c r="G67" s="32" t="s">
        <v>33</v>
      </c>
      <c r="H67" s="67" t="s">
        <v>285</v>
      </c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</row>
    <row r="68" spans="1:24">
      <c r="A68" s="63" t="s">
        <v>56</v>
      </c>
      <c r="B68" s="63" t="s">
        <v>57</v>
      </c>
      <c r="C68" s="32" t="str">
        <f>A68&amp;" "&amp;B68</f>
        <v>Loume Vermeulen</v>
      </c>
      <c r="D68" s="63" t="s">
        <v>26</v>
      </c>
      <c r="E68" s="63" t="s">
        <v>312</v>
      </c>
      <c r="F68" s="68" t="str">
        <f>$F$1&amp;H68</f>
        <v>FEB20-049</v>
      </c>
      <c r="G68" s="69" t="s">
        <v>58</v>
      </c>
      <c r="H68" s="67" t="s">
        <v>254</v>
      </c>
      <c r="L68" s="45"/>
    </row>
    <row r="69" spans="1:24">
      <c r="A69" s="60" t="s">
        <v>154</v>
      </c>
      <c r="B69" s="60" t="s">
        <v>155</v>
      </c>
      <c r="C69" s="32" t="str">
        <f>A69&amp;" "&amp;B69</f>
        <v>Lourens van der Merwe</v>
      </c>
      <c r="D69" s="60" t="s">
        <v>26</v>
      </c>
      <c r="E69" s="60" t="s">
        <v>11</v>
      </c>
      <c r="F69" s="68" t="str">
        <f>$F$1&amp;H69</f>
        <v>FEB20-050</v>
      </c>
      <c r="G69" s="32" t="s">
        <v>32</v>
      </c>
      <c r="H69" s="67" t="s">
        <v>255</v>
      </c>
    </row>
    <row r="70" spans="1:24">
      <c r="A70" s="60" t="s">
        <v>336</v>
      </c>
      <c r="B70" s="60" t="s">
        <v>340</v>
      </c>
      <c r="C70" s="32" t="str">
        <f>A70&amp;" "&amp;B70</f>
        <v>Manie Burger</v>
      </c>
      <c r="D70" s="63" t="s">
        <v>168</v>
      </c>
      <c r="E70" s="60" t="s">
        <v>19</v>
      </c>
      <c r="F70" s="68" t="str">
        <f>$F$1&amp;H70</f>
        <v>FEB20-100</v>
      </c>
      <c r="G70" s="32"/>
      <c r="H70" s="67" t="s">
        <v>293</v>
      </c>
    </row>
    <row r="71" spans="1:24">
      <c r="A71" s="60" t="s">
        <v>337</v>
      </c>
      <c r="B71" s="60" t="s">
        <v>341</v>
      </c>
      <c r="C71" s="32" t="str">
        <f>A71&amp;" "&amp;B71</f>
        <v>Marizelle Viljoen</v>
      </c>
      <c r="D71" s="63" t="s">
        <v>168</v>
      </c>
      <c r="E71" s="60" t="s">
        <v>19</v>
      </c>
      <c r="F71" s="68" t="str">
        <f>$F$1&amp;H71</f>
        <v>FEB20-101</v>
      </c>
      <c r="G71" s="32"/>
      <c r="H71" s="67" t="s">
        <v>342</v>
      </c>
    </row>
    <row r="72" spans="1:24">
      <c r="A72" s="60" t="s">
        <v>179</v>
      </c>
      <c r="B72" s="60" t="s">
        <v>180</v>
      </c>
      <c r="C72" s="32" t="str">
        <f>A72&amp;" "&amp;B72</f>
        <v>MARNUS LABUSCHAGNE</v>
      </c>
      <c r="D72" s="60" t="s">
        <v>168</v>
      </c>
      <c r="E72" s="60" t="s">
        <v>6</v>
      </c>
      <c r="F72" s="68" t="str">
        <f>$F$1&amp;H72</f>
        <v>FEB20-074</v>
      </c>
      <c r="G72" s="72" t="s">
        <v>27</v>
      </c>
      <c r="H72" s="67" t="s">
        <v>272</v>
      </c>
    </row>
    <row r="73" spans="1:24">
      <c r="A73" s="60" t="s">
        <v>20</v>
      </c>
      <c r="B73" s="60" t="s">
        <v>21</v>
      </c>
      <c r="C73" s="32" t="str">
        <f>A73&amp;" "&amp;B73</f>
        <v>Michael Meiring</v>
      </c>
      <c r="D73" s="60" t="s">
        <v>168</v>
      </c>
      <c r="E73" s="60" t="s">
        <v>19</v>
      </c>
      <c r="F73" s="68" t="str">
        <f>$F$1&amp;H73</f>
        <v>FEB20-067</v>
      </c>
      <c r="G73" s="32"/>
      <c r="H73" s="67" t="s">
        <v>266</v>
      </c>
    </row>
    <row r="74" spans="1:24">
      <c r="A74" s="60" t="s">
        <v>20</v>
      </c>
      <c r="B74" s="60" t="s">
        <v>5</v>
      </c>
      <c r="C74" s="32" t="str">
        <f>A74&amp;" "&amp;B74</f>
        <v>Michael Swart</v>
      </c>
      <c r="D74" s="60" t="s">
        <v>67</v>
      </c>
      <c r="E74" s="60" t="s">
        <v>8</v>
      </c>
      <c r="F74" s="68" t="str">
        <f>$F$1&amp;H74</f>
        <v>FEB20-068</v>
      </c>
      <c r="G74" s="32" t="s">
        <v>6</v>
      </c>
      <c r="H74" s="67" t="s">
        <v>267</v>
      </c>
    </row>
    <row r="75" spans="1:24">
      <c r="A75" s="60" t="s">
        <v>177</v>
      </c>
      <c r="B75" s="60" t="s">
        <v>178</v>
      </c>
      <c r="C75" s="32" t="str">
        <f>A75&amp;" "&amp;B75</f>
        <v>MORNé FOUCHE</v>
      </c>
      <c r="D75" s="60" t="s">
        <v>168</v>
      </c>
      <c r="E75" s="60" t="s">
        <v>6</v>
      </c>
      <c r="F75" s="68" t="str">
        <f>$F$1&amp;H75</f>
        <v>FEB20-073</v>
      </c>
      <c r="G75" s="32"/>
      <c r="H75" s="67" t="s">
        <v>271</v>
      </c>
    </row>
    <row r="76" spans="1:24">
      <c r="A76" s="60" t="s">
        <v>210</v>
      </c>
      <c r="B76" s="60" t="s">
        <v>90</v>
      </c>
      <c r="C76" s="32" t="str">
        <f>A76&amp;" "&amp;B76</f>
        <v>NEW REFEREE</v>
      </c>
      <c r="D76" s="60" t="s">
        <v>170</v>
      </c>
      <c r="E76" s="60" t="s">
        <v>6</v>
      </c>
      <c r="F76" s="68" t="str">
        <f>$F$1&amp;H76</f>
        <v>FEB20-107</v>
      </c>
      <c r="G76" s="32"/>
      <c r="H76" s="67" t="s">
        <v>348</v>
      </c>
    </row>
    <row r="77" spans="1:24">
      <c r="A77" s="60" t="s">
        <v>205</v>
      </c>
      <c r="B77" s="60" t="s">
        <v>206</v>
      </c>
      <c r="C77" s="32" t="str">
        <f>A77&amp;" "&amp;B77</f>
        <v>PATRICIA MONAISA</v>
      </c>
      <c r="D77" s="60" t="s">
        <v>26</v>
      </c>
      <c r="E77" s="60" t="s">
        <v>6</v>
      </c>
      <c r="F77" s="68" t="str">
        <f>$F$1&amp;H77</f>
        <v>FEB20-108</v>
      </c>
      <c r="G77" s="32"/>
      <c r="H77" s="67" t="s">
        <v>349</v>
      </c>
    </row>
    <row r="78" spans="1:24">
      <c r="A78" s="60" t="s">
        <v>156</v>
      </c>
      <c r="B78" s="60" t="s">
        <v>83</v>
      </c>
      <c r="C78" s="32" t="str">
        <f>A78&amp;" "&amp;B78</f>
        <v xml:space="preserve">Paulus Johannes Schoeman </v>
      </c>
      <c r="D78" s="60" t="s">
        <v>67</v>
      </c>
      <c r="E78" s="60" t="s">
        <v>120</v>
      </c>
      <c r="F78" s="68" t="str">
        <f>$F$1&amp;H78</f>
        <v>FEB20-053</v>
      </c>
      <c r="G78" s="32"/>
      <c r="H78" s="67" t="s">
        <v>257</v>
      </c>
    </row>
    <row r="79" spans="1:24">
      <c r="A79" s="61" t="s">
        <v>157</v>
      </c>
      <c r="B79" s="61" t="s">
        <v>63</v>
      </c>
      <c r="C79" s="32" t="str">
        <f>A79&amp;" "&amp;B79</f>
        <v>Peter Nel</v>
      </c>
      <c r="D79" s="61" t="s">
        <v>26</v>
      </c>
      <c r="E79" s="61" t="s">
        <v>19</v>
      </c>
      <c r="F79" s="68" t="str">
        <f>$F$1&amp;H79</f>
        <v>FEB20-054</v>
      </c>
      <c r="G79" s="32"/>
      <c r="H79" s="67" t="s">
        <v>258</v>
      </c>
    </row>
    <row r="80" spans="1:24">
      <c r="A80" s="60" t="s">
        <v>181</v>
      </c>
      <c r="B80" s="60" t="s">
        <v>182</v>
      </c>
      <c r="C80" s="32" t="str">
        <f>A80&amp;" "&amp;B80</f>
        <v>PETRIE ROBBERTSE</v>
      </c>
      <c r="D80" s="60" t="s">
        <v>26</v>
      </c>
      <c r="E80" s="60" t="s">
        <v>183</v>
      </c>
      <c r="F80" s="68" t="str">
        <f>$F$1&amp;H80</f>
        <v>FEB20-075</v>
      </c>
      <c r="G80" s="32"/>
      <c r="H80" s="67" t="s">
        <v>273</v>
      </c>
    </row>
    <row r="81" spans="1:8">
      <c r="A81" s="60" t="s">
        <v>22</v>
      </c>
      <c r="B81" s="60" t="s">
        <v>13</v>
      </c>
      <c r="C81" s="32" t="str">
        <f>A81&amp;" "&amp;B81</f>
        <v>Rihanca Du Toit</v>
      </c>
      <c r="D81" s="60" t="s">
        <v>168</v>
      </c>
      <c r="E81" s="60" t="s">
        <v>19</v>
      </c>
      <c r="F81" s="68" t="str">
        <f>$F$1&amp;H81</f>
        <v>FEB20-055</v>
      </c>
      <c r="G81" s="32"/>
      <c r="H81" s="67" t="s">
        <v>259</v>
      </c>
    </row>
    <row r="82" spans="1:8">
      <c r="A82" s="60" t="s">
        <v>60</v>
      </c>
      <c r="B82" s="60" t="s">
        <v>61</v>
      </c>
      <c r="C82" s="32" t="str">
        <f>A82&amp;" "&amp;B82</f>
        <v>Ruan de Ridder</v>
      </c>
      <c r="D82" s="60" t="s">
        <v>26</v>
      </c>
      <c r="E82" s="60" t="s">
        <v>120</v>
      </c>
      <c r="F82" s="68" t="str">
        <f>$F$1&amp;H82</f>
        <v>FEB20-056</v>
      </c>
      <c r="G82" s="32"/>
      <c r="H82" s="67" t="s">
        <v>260</v>
      </c>
    </row>
    <row r="83" spans="1:8">
      <c r="A83" s="60" t="s">
        <v>60</v>
      </c>
      <c r="B83" s="60" t="s">
        <v>88</v>
      </c>
      <c r="C83" s="32" t="str">
        <f>A83&amp;" "&amp;B83</f>
        <v>Ruan Oberholzer</v>
      </c>
      <c r="D83" s="60" t="s">
        <v>67</v>
      </c>
      <c r="E83" s="60" t="s">
        <v>121</v>
      </c>
      <c r="F83" s="68" t="str">
        <f>$F$1&amp;H83</f>
        <v>FEB20-098</v>
      </c>
      <c r="G83" s="32"/>
      <c r="H83" s="67" t="s">
        <v>292</v>
      </c>
    </row>
    <row r="84" spans="1:8">
      <c r="A84" s="60" t="s">
        <v>158</v>
      </c>
      <c r="B84" s="60" t="s">
        <v>159</v>
      </c>
      <c r="C84" s="32" t="str">
        <f>A84&amp;" "&amp;B84</f>
        <v>Rudie Stoop</v>
      </c>
      <c r="D84" s="60" t="s">
        <v>26</v>
      </c>
      <c r="E84" s="60" t="s">
        <v>32</v>
      </c>
      <c r="F84" s="68" t="str">
        <f>$F$1&amp;H84</f>
        <v>FEB20-058</v>
      </c>
      <c r="G84" s="32"/>
      <c r="H84" s="67" t="s">
        <v>261</v>
      </c>
    </row>
    <row r="85" spans="1:8">
      <c r="A85" s="60" t="s">
        <v>327</v>
      </c>
      <c r="B85" s="60" t="s">
        <v>71</v>
      </c>
      <c r="C85" s="32" t="str">
        <f>A85&amp;" "&amp;B85</f>
        <v>Sieg van staden</v>
      </c>
      <c r="D85" s="60" t="s">
        <v>67</v>
      </c>
      <c r="E85" s="60" t="s">
        <v>121</v>
      </c>
      <c r="F85" s="68" t="str">
        <f>$F$1&amp;H85</f>
        <v>FEB20-096</v>
      </c>
      <c r="G85" s="32"/>
      <c r="H85" s="67" t="s">
        <v>290</v>
      </c>
    </row>
    <row r="86" spans="1:8">
      <c r="A86" s="60" t="s">
        <v>199</v>
      </c>
      <c r="B86" s="60" t="s">
        <v>200</v>
      </c>
      <c r="C86" s="32" t="str">
        <f>A86&amp;" "&amp;B86</f>
        <v>SIVUYILE GOVA</v>
      </c>
      <c r="D86" s="60" t="s">
        <v>67</v>
      </c>
      <c r="E86" s="60" t="s">
        <v>6</v>
      </c>
      <c r="F86" s="68" t="str">
        <f>$F$1&amp;H86</f>
        <v>FEB20-084</v>
      </c>
      <c r="G86" s="32"/>
      <c r="H86" s="67" t="s">
        <v>282</v>
      </c>
    </row>
    <row r="87" spans="1:8">
      <c r="A87" s="60" t="s">
        <v>85</v>
      </c>
      <c r="B87" s="60" t="s">
        <v>325</v>
      </c>
      <c r="C87" s="32" t="str">
        <f>A87&amp;" "&amp;B87</f>
        <v>Steyn Visser Jnr</v>
      </c>
      <c r="D87" s="60" t="s">
        <v>26</v>
      </c>
      <c r="E87" s="60" t="s">
        <v>6</v>
      </c>
      <c r="F87" s="68" t="str">
        <f>$F$1&amp;H87</f>
        <v>FEB20-070</v>
      </c>
      <c r="G87" s="32"/>
      <c r="H87" s="67" t="s">
        <v>268</v>
      </c>
    </row>
    <row r="88" spans="1:8">
      <c r="A88" s="60" t="s">
        <v>85</v>
      </c>
      <c r="B88" s="60" t="s">
        <v>326</v>
      </c>
      <c r="C88" s="32" t="str">
        <f>A88&amp;" "&amp;B88</f>
        <v>Steyn Visser Snr</v>
      </c>
      <c r="D88" s="60" t="s">
        <v>67</v>
      </c>
      <c r="E88" s="60" t="s">
        <v>121</v>
      </c>
      <c r="F88" s="68" t="str">
        <f>$F$1&amp;H88</f>
        <v>FEB20-095</v>
      </c>
      <c r="G88" s="32"/>
      <c r="H88" s="67" t="s">
        <v>289</v>
      </c>
    </row>
    <row r="89" spans="1:8">
      <c r="A89" s="60" t="s">
        <v>160</v>
      </c>
      <c r="B89" s="60" t="s">
        <v>161</v>
      </c>
      <c r="C89" s="32" t="str">
        <f>A89&amp;" "&amp;B89</f>
        <v>Thabang Ramatshoele</v>
      </c>
      <c r="D89" s="60" t="s">
        <v>168</v>
      </c>
      <c r="E89" s="60" t="s">
        <v>19</v>
      </c>
      <c r="F89" s="68" t="str">
        <f>$F$1&amp;H89</f>
        <v>FEB20-109</v>
      </c>
      <c r="G89" s="32"/>
      <c r="H89" s="67" t="s">
        <v>350</v>
      </c>
    </row>
    <row r="90" spans="1:8">
      <c r="A90" s="63" t="s">
        <v>162</v>
      </c>
      <c r="B90" s="63" t="s">
        <v>163</v>
      </c>
      <c r="C90" s="32" t="str">
        <f>A90&amp;" "&amp;B90</f>
        <v>Themba Mabela</v>
      </c>
      <c r="D90" s="63" t="s">
        <v>67</v>
      </c>
      <c r="E90" s="63" t="s">
        <v>32</v>
      </c>
      <c r="F90" s="68" t="str">
        <f>$F$1&amp;H90</f>
        <v>FEB20-060</v>
      </c>
      <c r="G90" s="32"/>
      <c r="H90" s="67" t="s">
        <v>262</v>
      </c>
    </row>
    <row r="91" spans="1:8">
      <c r="A91" s="60" t="s">
        <v>62</v>
      </c>
      <c r="B91" s="60" t="s">
        <v>63</v>
      </c>
      <c r="C91" s="32" t="str">
        <f>A91&amp;" "&amp;B91</f>
        <v>Tiaan Nel</v>
      </c>
      <c r="D91" s="60" t="s">
        <v>26</v>
      </c>
      <c r="E91" s="60" t="s">
        <v>32</v>
      </c>
      <c r="F91" s="68" t="str">
        <f>$F$1&amp;H91</f>
        <v>FEB20-110</v>
      </c>
      <c r="G91" s="32"/>
      <c r="H91" s="67" t="s">
        <v>351</v>
      </c>
    </row>
    <row r="92" spans="1:8">
      <c r="A92" s="60" t="s">
        <v>164</v>
      </c>
      <c r="B92" s="60" t="s">
        <v>165</v>
      </c>
      <c r="C92" s="32" t="str">
        <f>A92&amp;" "&amp;B92</f>
        <v>Tshidiso Roberts</v>
      </c>
      <c r="D92" s="60" t="s">
        <v>168</v>
      </c>
      <c r="E92" s="60" t="s">
        <v>6</v>
      </c>
      <c r="F92" s="68" t="str">
        <f>$F$1&amp;H92</f>
        <v>FEB20-111</v>
      </c>
      <c r="G92" s="32"/>
      <c r="H92" s="67" t="s">
        <v>333</v>
      </c>
    </row>
    <row r="93" spans="1:8">
      <c r="A93" s="63" t="s">
        <v>64</v>
      </c>
      <c r="B93" s="63" t="s">
        <v>65</v>
      </c>
      <c r="C93" s="32" t="str">
        <f>A93&amp;" "&amp;B93</f>
        <v>Veronica Xheko</v>
      </c>
      <c r="D93" s="63" t="s">
        <v>26</v>
      </c>
      <c r="E93" s="60" t="s">
        <v>19</v>
      </c>
      <c r="F93" s="68" t="str">
        <f>$F$1&amp;H93</f>
        <v>FEB20-112</v>
      </c>
      <c r="G93" s="32"/>
      <c r="H93" s="67" t="s">
        <v>352</v>
      </c>
    </row>
    <row r="94" spans="1:8">
      <c r="A94" s="60" t="s">
        <v>166</v>
      </c>
      <c r="B94" s="60" t="s">
        <v>167</v>
      </c>
      <c r="C94" s="32" t="str">
        <f>A94&amp;" "&amp;B94</f>
        <v>Vusi Nzondo</v>
      </c>
      <c r="D94" s="60" t="s">
        <v>26</v>
      </c>
      <c r="E94" s="60" t="s">
        <v>32</v>
      </c>
      <c r="F94" s="68" t="str">
        <f>$F$1&amp;H94</f>
        <v>FEB20-064</v>
      </c>
      <c r="G94" s="32"/>
      <c r="H94" s="67" t="s">
        <v>263</v>
      </c>
    </row>
    <row r="95" spans="1:8">
      <c r="A95" s="60" t="s">
        <v>328</v>
      </c>
      <c r="B95" s="60" t="s">
        <v>135</v>
      </c>
      <c r="C95" s="32" t="str">
        <f>A95&amp;" "&amp;B95</f>
        <v>Willie van den Berg</v>
      </c>
      <c r="D95" s="60" t="s">
        <v>67</v>
      </c>
      <c r="E95" s="60" t="s">
        <v>121</v>
      </c>
      <c r="F95" s="68" t="str">
        <f>$F$1&amp;H95</f>
        <v>FEB20-091</v>
      </c>
      <c r="G95" s="32"/>
      <c r="H95" s="67" t="s">
        <v>286</v>
      </c>
    </row>
    <row r="96" spans="1:8">
      <c r="A96" s="65" t="s">
        <v>23</v>
      </c>
      <c r="B96" s="65" t="s">
        <v>13</v>
      </c>
      <c r="C96" s="32" t="str">
        <f>A96&amp;" "&amp;B96</f>
        <v>Willie  Du Toit</v>
      </c>
      <c r="D96" s="65" t="s">
        <v>168</v>
      </c>
      <c r="E96" s="65" t="s">
        <v>8</v>
      </c>
      <c r="F96" s="68" t="str">
        <f>$F$1&amp;H96</f>
        <v>FEB20-065</v>
      </c>
      <c r="G96" s="32"/>
      <c r="H96" s="67" t="s">
        <v>264</v>
      </c>
    </row>
    <row r="97" spans="1:8">
      <c r="A97" s="60" t="s">
        <v>23</v>
      </c>
      <c r="B97" s="60" t="s">
        <v>89</v>
      </c>
      <c r="C97" s="32" t="str">
        <f>A97&amp;" "&amp;B97</f>
        <v xml:space="preserve">Willie  van Heerden </v>
      </c>
      <c r="D97" s="60" t="s">
        <v>67</v>
      </c>
      <c r="E97" s="60" t="s">
        <v>121</v>
      </c>
      <c r="F97" s="68" t="str">
        <f>$F$1&amp;H97</f>
        <v>FEB20-066</v>
      </c>
      <c r="G97" s="32"/>
      <c r="H97" s="67" t="s">
        <v>265</v>
      </c>
    </row>
    <row r="98" spans="1:8">
      <c r="A98" s="60"/>
      <c r="B98" s="60"/>
      <c r="C98" s="32" t="str">
        <f>A98&amp;" "&amp;B98</f>
        <v xml:space="preserve"> </v>
      </c>
      <c r="D98" s="60"/>
      <c r="E98" s="60"/>
      <c r="F98" s="68" t="str">
        <f t="shared" ref="F67:F101" si="2">$F$1&amp;H98</f>
        <v>FEB20-</v>
      </c>
      <c r="G98" s="32"/>
      <c r="H98" s="67"/>
    </row>
    <row r="99" spans="1:8">
      <c r="A99" s="60"/>
      <c r="B99" s="60"/>
      <c r="C99" s="32" t="str">
        <f>A99&amp;" "&amp;B99</f>
        <v xml:space="preserve"> </v>
      </c>
      <c r="D99" s="60"/>
      <c r="E99" s="60"/>
      <c r="F99" s="68" t="str">
        <f t="shared" si="2"/>
        <v>FEB20-</v>
      </c>
      <c r="G99" s="32"/>
      <c r="H99" s="67"/>
    </row>
    <row r="100" spans="1:8">
      <c r="A100" s="60"/>
      <c r="B100" s="60"/>
      <c r="C100" s="32" t="str">
        <f>A100&amp;" "&amp;B100</f>
        <v xml:space="preserve"> </v>
      </c>
      <c r="D100" s="60"/>
      <c r="E100" s="60"/>
      <c r="F100" s="68" t="str">
        <f t="shared" si="2"/>
        <v>FEB20-</v>
      </c>
      <c r="G100" s="32"/>
      <c r="H100" s="67"/>
    </row>
    <row r="101" spans="1:8">
      <c r="A101" s="60"/>
      <c r="B101" s="60"/>
      <c r="C101" s="32" t="str">
        <f>A101&amp;" "&amp;B101</f>
        <v xml:space="preserve"> </v>
      </c>
      <c r="D101" s="60"/>
      <c r="E101" s="60"/>
      <c r="F101" s="68" t="str">
        <f t="shared" si="2"/>
        <v>FEB20-</v>
      </c>
      <c r="G101" s="32"/>
      <c r="H101" s="67"/>
    </row>
  </sheetData>
  <sheetProtection algorithmName="SHA-512" hashValue="6UDJCWP/v/hC9DM3ta48N8fwhADR0zUMNM676yscP5/XL7ywM3PXjF0aVa2WvH/a8OoO+FnFWSk6OLUyRtQfmw==" saltValue="p0K4g/QLqfJ2pRuUya13wQ==" spinCount="100000" sheet="1" objects="1" scenarios="1"/>
  <autoFilter ref="A1:X101" xr:uid="{00000000-0009-0000-0000-000001000000}"/>
  <sortState ref="A2:H97">
    <sortCondition ref="A2:A97"/>
  </sortState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4:B14"/>
  <sheetViews>
    <sheetView workbookViewId="0">
      <selection activeCell="B9" sqref="B9"/>
    </sheetView>
  </sheetViews>
  <sheetFormatPr defaultRowHeight="15"/>
  <cols>
    <col min="1" max="1" width="20" bestFit="1" customWidth="1"/>
    <col min="2" max="2" width="58.5" bestFit="1" customWidth="1"/>
  </cols>
  <sheetData>
    <row r="4" spans="1:2">
      <c r="A4" s="76"/>
      <c r="B4" t="s">
        <v>296</v>
      </c>
    </row>
    <row r="5" spans="1:2">
      <c r="A5" s="77"/>
      <c r="B5" t="s">
        <v>297</v>
      </c>
    </row>
    <row r="6" spans="1:2">
      <c r="A6" s="78"/>
      <c r="B6" t="s">
        <v>298</v>
      </c>
    </row>
    <row r="7" spans="1:2">
      <c r="A7" s="79"/>
      <c r="B7" t="s">
        <v>299</v>
      </c>
    </row>
    <row r="9" spans="1:2">
      <c r="A9" s="94" t="s">
        <v>301</v>
      </c>
      <c r="B9" s="58" t="s">
        <v>303</v>
      </c>
    </row>
    <row r="10" spans="1:2">
      <c r="A10" s="94" t="s">
        <v>302</v>
      </c>
      <c r="B10" s="58" t="s">
        <v>304</v>
      </c>
    </row>
    <row r="11" spans="1:2">
      <c r="A11" s="94" t="s">
        <v>307</v>
      </c>
      <c r="B11" s="95" t="s">
        <v>309</v>
      </c>
    </row>
    <row r="12" spans="1:2">
      <c r="A12" s="94" t="s">
        <v>310</v>
      </c>
      <c r="B12" s="96" t="s">
        <v>311</v>
      </c>
    </row>
    <row r="13" spans="1:2">
      <c r="A13" s="94" t="s">
        <v>308</v>
      </c>
      <c r="B13" s="93">
        <v>0.6</v>
      </c>
    </row>
    <row r="14" spans="1:2">
      <c r="A14" s="94" t="s">
        <v>305</v>
      </c>
      <c r="B14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ORDER</vt:lpstr>
      <vt:lpstr>DATA</vt:lpstr>
      <vt:lpstr>INFO SHEET</vt:lpstr>
      <vt:lpstr>BalancePersentasie</vt:lpstr>
      <vt:lpstr>BestelDatum</vt:lpstr>
      <vt:lpstr>DepositoDatum</vt:lpstr>
      <vt:lpstr>DepositoFormule</vt:lpstr>
      <vt:lpstr>DepositoPersentasie</vt:lpstr>
      <vt:lpstr>Items</vt:lpstr>
      <vt:lpstr>Kouse</vt:lpstr>
      <vt:lpstr>ORDER!Print_Area</vt:lpstr>
      <vt:lpstr>Pryse</vt:lpstr>
      <vt:lpstr>Quantity</vt:lpstr>
      <vt:lpstr>Referee</vt:lpstr>
      <vt:lpstr>RefereeData</vt:lpstr>
      <vt:lpstr>sIZE</vt:lpstr>
      <vt:lpstr>Union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Johanietha</dc:creator>
  <cp:lastModifiedBy>Johanietha Gouws</cp:lastModifiedBy>
  <cp:lastPrinted>2019-01-31T07:27:42Z</cp:lastPrinted>
  <dcterms:created xsi:type="dcterms:W3CDTF">2018-02-20T05:41:55Z</dcterms:created>
  <dcterms:modified xsi:type="dcterms:W3CDTF">2020-01-29T10:59:32Z</dcterms:modified>
</cp:coreProperties>
</file>